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0"/>
  </bookViews>
  <sheets>
    <sheet name="GF Rev Budget 2011-15" sheetId="1" r:id="rId1"/>
  </sheets>
  <externalReferences>
    <externalReference r:id="rId4"/>
    <externalReference r:id="rId5"/>
  </externalReferences>
  <definedNames>
    <definedName name="_xlnm.Print_Area" localSheetId="0">'GF Rev Budget 2011-15'!$A$1:$Q$141</definedName>
    <definedName name="_xlnm.Print_Titles" localSheetId="0">'GF Rev Budget 2011-15'!$1:$5</definedName>
  </definedNames>
  <calcPr fullCalcOnLoad="1"/>
</workbook>
</file>

<file path=xl/sharedStrings.xml><?xml version="1.0" encoding="utf-8"?>
<sst xmlns="http://schemas.openxmlformats.org/spreadsheetml/2006/main" count="133" uniqueCount="117">
  <si>
    <t>City Regeneration</t>
  </si>
  <si>
    <t>City Development</t>
  </si>
  <si>
    <t>Cultural Development</t>
  </si>
  <si>
    <t>Development</t>
  </si>
  <si>
    <t>Information Services</t>
  </si>
  <si>
    <t>Spatial Development</t>
  </si>
  <si>
    <t>Culture</t>
  </si>
  <si>
    <t>Corporate Assets</t>
  </si>
  <si>
    <t>Commercial Property</t>
  </si>
  <si>
    <t>Office Accomadation</t>
  </si>
  <si>
    <t>Property Maintainence</t>
  </si>
  <si>
    <t>Area Committees</t>
  </si>
  <si>
    <t>Finance and Efficiency</t>
  </si>
  <si>
    <t>Finance</t>
  </si>
  <si>
    <t>Accountancy</t>
  </si>
  <si>
    <t>Internal Audit</t>
  </si>
  <si>
    <t>Concessionary Fares</t>
  </si>
  <si>
    <t>Corporate Finance</t>
  </si>
  <si>
    <t>Investigations</t>
  </si>
  <si>
    <t>ICT Core Systems</t>
  </si>
  <si>
    <t>ICT Department Costs</t>
  </si>
  <si>
    <t>ICT Telephony</t>
  </si>
  <si>
    <t>Performance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</si>
  <si>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</si>
  <si>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</si>
  <si>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</si>
  <si>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</si>
  <si>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</si>
  <si>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</si>
  <si>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Engineering</t>
  </si>
  <si>
    <t>Motor Transport</t>
  </si>
  <si>
    <t>Customer Services</t>
  </si>
  <si>
    <t>Council Tax</t>
  </si>
  <si>
    <t>Housing Benefit</t>
  </si>
  <si>
    <t>Income and NNDR</t>
  </si>
  <si>
    <t>City Leisure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</si>
  <si>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</si>
  <si>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</si>
  <si>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</si>
  <si>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</si>
  <si>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</si>
  <si>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</si>
  <si>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</si>
  <si>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Chief Executive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</si>
  <si>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</si>
  <si>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</si>
  <si>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</si>
  <si>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</si>
  <si>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</si>
  <si>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</si>
  <si>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Law &amp; Governance</t>
  </si>
  <si>
    <t>Committees</t>
  </si>
  <si>
    <t>Election Services</t>
  </si>
  <si>
    <t>Legal Services</t>
  </si>
  <si>
    <t>Member Services</t>
  </si>
  <si>
    <t>Scrutiny</t>
  </si>
  <si>
    <t>Executive Support</t>
  </si>
  <si>
    <t>2010/11</t>
  </si>
  <si>
    <t>Approved Budget</t>
  </si>
  <si>
    <t>£000's</t>
  </si>
  <si>
    <t>Recommended</t>
  </si>
  <si>
    <t>Control totals</t>
  </si>
  <si>
    <t>2013/14</t>
  </si>
  <si>
    <t>2014/15</t>
  </si>
  <si>
    <t>Below the line</t>
  </si>
  <si>
    <t>Total Net Operating Budget</t>
  </si>
  <si>
    <t>Net Budget Requirement</t>
  </si>
  <si>
    <t>Financed by</t>
  </si>
  <si>
    <t>Formula Grant</t>
  </si>
  <si>
    <t>Total Portflio Net Budget</t>
  </si>
  <si>
    <t>Pay provisions held centrally</t>
  </si>
  <si>
    <t>Contingencies</t>
  </si>
  <si>
    <t>Investment Income</t>
  </si>
  <si>
    <t>Council Tax Grant</t>
  </si>
  <si>
    <t>Licencing and Development</t>
  </si>
  <si>
    <t>% of Total</t>
  </si>
  <si>
    <t>Over / (Under) Allocated budget</t>
  </si>
  <si>
    <t xml:space="preserve">Oxford City Council’s General Fund Revenue Budget for Consultation and Future Year Control Totals </t>
  </si>
  <si>
    <t>General Fund Working Balances</t>
  </si>
  <si>
    <t>Total use of General Fund Working Balances</t>
  </si>
  <si>
    <t>Transfer to / (from) General Fund Working Balances</t>
  </si>
  <si>
    <t>Budget 2012/13</t>
  </si>
  <si>
    <t>2015/16</t>
  </si>
  <si>
    <t>2016/17</t>
  </si>
  <si>
    <t>Corporate</t>
  </si>
  <si>
    <t>Other</t>
  </si>
  <si>
    <t>Support Services</t>
  </si>
  <si>
    <t>Communities and Housing</t>
  </si>
  <si>
    <t>Communities &amp; Neighbourhoods</t>
  </si>
  <si>
    <t>Community Grants &amp; Commissioning</t>
  </si>
  <si>
    <t>Community Housing Strategy</t>
  </si>
  <si>
    <t>Safety Strategy &amp; Operations</t>
  </si>
  <si>
    <t>Housing Needs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</si>
  <si>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</si>
  <si>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</si>
  <si>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</si>
  <si>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</si>
  <si>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</si>
  <si>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</si>
  <si>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Direct Services</t>
  </si>
  <si>
    <t>Building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</si>
  <si>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</si>
  <si>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</si>
  <si>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</si>
  <si>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</si>
  <si>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</si>
  <si>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</si>
  <si>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</si>
  <si>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Oxford Sports Partnership</t>
  </si>
  <si>
    <t>Policy, Culture and Comms</t>
  </si>
  <si>
    <t>Town Hall &amp; Museum</t>
  </si>
  <si>
    <t>Communications</t>
  </si>
  <si>
    <t>Policy &amp; Partnerships</t>
  </si>
  <si>
    <t>New Homes Bonus</t>
  </si>
  <si>
    <t>Capital Financing</t>
  </si>
  <si>
    <t>Prudential Borrowing</t>
  </si>
  <si>
    <t>Revenue Contributions to Capital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</si>
</sst>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#,##0;[Red]\ \(#,##0\)"/>
    <numFmt numFmtId="169" formatCode="#,##0.0;[Red]\ \(#,##0.0\)"/>
    <numFmt numFmtId="170" formatCode="#,##0.00;[Red]\ \(#,##0.00\)"/>
    <numFmt numFmtId="171" formatCode="#,##0.000;[Red]\ \(#,##0.000\)"/>
    <numFmt numFmtId="172" formatCode="#,##0.0000;[Red]\ \(#,##0.0000\)"/>
    <numFmt numFmtId="173" formatCode="#,##0.00000;[Red]\ \(#,##0.00000\)"/>
    <numFmt numFmtId="174" formatCode="#,##0.000000;[Red]\ \(#,##0.000000\)"/>
    <numFmt numFmtId="175" formatCode="#,##0.0000000;[Red]\ \(#,##0.0000000\)"/>
    <numFmt numFmtId="176" formatCode="#,##0.00000000;[Red]\ \(#,##0.00000000\)"/>
    <numFmt numFmtId="177" formatCode="#,##0.000000000;[Red]\ \(#,##0.000000000\)"/>
    <numFmt numFmtId="178" formatCode="#,##0;\ #,##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 vertical="top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68" fontId="1" fillId="2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9" fontId="1" fillId="2" borderId="0" xfId="19" applyFont="1" applyFill="1" applyBorder="1" applyAlignment="1">
      <alignment/>
    </xf>
    <xf numFmtId="168" fontId="0" fillId="2" borderId="3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9" fontId="0" fillId="2" borderId="0" xfId="19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9" fontId="0" fillId="2" borderId="0" xfId="19" applyFont="1" applyFill="1" applyBorder="1" applyAlignment="1">
      <alignment/>
    </xf>
    <xf numFmtId="0" fontId="0" fillId="2" borderId="5" xfId="0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168" fontId="1" fillId="2" borderId="2" xfId="0" applyNumberFormat="1" applyFont="1" applyFill="1" applyBorder="1" applyAlignment="1">
      <alignment/>
    </xf>
    <xf numFmtId="168" fontId="0" fillId="2" borderId="7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9" fontId="1" fillId="2" borderId="2" xfId="19" applyFon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68" fontId="0" fillId="2" borderId="0" xfId="0" applyNumberForma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9" fontId="1" fillId="2" borderId="0" xfId="19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5" fillId="2" borderId="0" xfId="15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3" fontId="4" fillId="2" borderId="0" xfId="15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/>
    </xf>
    <xf numFmtId="168" fontId="0" fillId="2" borderId="2" xfId="0" applyNumberForma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9" fontId="1" fillId="2" borderId="2" xfId="19" applyFont="1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/>
    </xf>
    <xf numFmtId="0" fontId="0" fillId="2" borderId="9" xfId="0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right" vertical="top" wrapText="1"/>
    </xf>
    <xf numFmtId="9" fontId="0" fillId="2" borderId="0" xfId="19" applyFill="1" applyBorder="1" applyAlignment="1">
      <alignment vertical="top"/>
    </xf>
    <xf numFmtId="9" fontId="4" fillId="2" borderId="0" xfId="19" applyFont="1" applyFill="1" applyBorder="1" applyAlignment="1">
      <alignment/>
    </xf>
    <xf numFmtId="168" fontId="0" fillId="2" borderId="0" xfId="0" applyNumberFormat="1" applyFill="1" applyAlignment="1">
      <alignment vertical="top"/>
    </xf>
    <xf numFmtId="168" fontId="0" fillId="2" borderId="10" xfId="0" applyNumberFormat="1" applyFill="1" applyBorder="1" applyAlignment="1">
      <alignment vertical="top"/>
    </xf>
    <xf numFmtId="178" fontId="0" fillId="2" borderId="5" xfId="0" applyNumberFormat="1" applyFill="1" applyBorder="1" applyAlignment="1">
      <alignment/>
    </xf>
    <xf numFmtId="9" fontId="1" fillId="2" borderId="11" xfId="19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ill="1" applyBorder="1" applyAlignment="1">
      <alignment/>
    </xf>
    <xf numFmtId="0" fontId="0" fillId="2" borderId="10" xfId="0" applyFill="1" applyBorder="1" applyAlignment="1">
      <alignment/>
    </xf>
    <xf numFmtId="9" fontId="0" fillId="2" borderId="4" xfId="19" applyFont="1" applyFill="1" applyBorder="1" applyAlignment="1">
      <alignment/>
    </xf>
    <xf numFmtId="9" fontId="1" fillId="2" borderId="11" xfId="19" applyFont="1" applyFill="1" applyBorder="1" applyAlignment="1">
      <alignment vertical="top"/>
    </xf>
    <xf numFmtId="9" fontId="1" fillId="2" borderId="4" xfId="19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9" fontId="0" fillId="2" borderId="4" xfId="19" applyFill="1" applyBorder="1" applyAlignment="1">
      <alignment vertical="top"/>
    </xf>
    <xf numFmtId="168" fontId="0" fillId="2" borderId="4" xfId="0" applyNumberFormat="1" applyFill="1" applyBorder="1" applyAlignment="1">
      <alignment/>
    </xf>
    <xf numFmtId="9" fontId="4" fillId="2" borderId="4" xfId="19" applyFont="1" applyFill="1" applyBorder="1" applyAlignment="1">
      <alignment/>
    </xf>
    <xf numFmtId="0" fontId="0" fillId="3" borderId="0" xfId="0" applyFill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2" borderId="5" xfId="0" applyNumberFormat="1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reed\Local%20Settings\Temporary%20Internet%20Files\OLK65B\Appendix%202%20-%20Detail%20of%20proposed%20budget%20by%20Ser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MTFP\Mtfp%20member%20summary%20%2026-11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Total Variances"/>
      <sheetName val="Original 2011-12 (@11-12)"/>
      <sheetName val="Change Summary by catogory"/>
      <sheetName val="Summary by Service"/>
      <sheetName val="2012-13"/>
      <sheetName val="2013-14"/>
      <sheetName val="2014-15"/>
      <sheetName val="2015-16"/>
      <sheetName val="2016-17"/>
      <sheetName val="Waterfall"/>
    </sheetNames>
    <sheetDataSet>
      <sheetData sheetId="0">
        <row r="7">
          <cell r="B7">
            <v>-3296.0501500000005</v>
          </cell>
        </row>
        <row r="8">
          <cell r="B8">
            <v>547.614</v>
          </cell>
        </row>
        <row r="9">
          <cell r="B9">
            <v>-757.64</v>
          </cell>
        </row>
        <row r="10">
          <cell r="B10">
            <v>-945.1</v>
          </cell>
        </row>
        <row r="15">
          <cell r="B15" t="str">
            <v>2011-12</v>
          </cell>
        </row>
        <row r="26">
          <cell r="B26" t="str">
            <v>2011-12</v>
          </cell>
        </row>
      </sheetData>
      <sheetData sheetId="4">
        <row r="7">
          <cell r="J7">
            <v>44.425</v>
          </cell>
        </row>
        <row r="8">
          <cell r="J8">
            <v>28.370000000000005</v>
          </cell>
        </row>
        <row r="9">
          <cell r="J9">
            <v>392.503</v>
          </cell>
        </row>
        <row r="10">
          <cell r="J10">
            <v>-54.279</v>
          </cell>
        </row>
        <row r="11">
          <cell r="J11">
            <v>550.88</v>
          </cell>
        </row>
        <row r="14">
          <cell r="J14">
            <v>-6357.623</v>
          </cell>
        </row>
        <row r="15">
          <cell r="J15">
            <v>876.4519999999999</v>
          </cell>
        </row>
        <row r="16">
          <cell r="J16">
            <v>175.982</v>
          </cell>
        </row>
        <row r="17">
          <cell r="J17">
            <v>1751.922</v>
          </cell>
        </row>
        <row r="20">
          <cell r="J20">
            <v>71.947</v>
          </cell>
        </row>
        <row r="21">
          <cell r="J21">
            <v>1230.9650000000001</v>
          </cell>
        </row>
        <row r="22">
          <cell r="J22">
            <v>1488.759</v>
          </cell>
        </row>
        <row r="23">
          <cell r="J23">
            <v>526.365</v>
          </cell>
        </row>
        <row r="24">
          <cell r="J24">
            <v>1080.251</v>
          </cell>
        </row>
        <row r="25">
          <cell r="J25">
            <v>2821.896</v>
          </cell>
        </row>
        <row r="30">
          <cell r="J30">
            <v>1283.228</v>
          </cell>
        </row>
        <row r="31">
          <cell r="J31">
            <v>77.80099999999999</v>
          </cell>
        </row>
        <row r="32">
          <cell r="J32">
            <v>66.025</v>
          </cell>
        </row>
        <row r="33">
          <cell r="J33">
            <v>393.389</v>
          </cell>
        </row>
        <row r="34">
          <cell r="J34">
            <v>65.68299999999999</v>
          </cell>
        </row>
        <row r="35">
          <cell r="J35">
            <v>308.795</v>
          </cell>
        </row>
        <row r="38">
          <cell r="J38">
            <v>123.131</v>
          </cell>
        </row>
        <row r="39">
          <cell r="J39">
            <v>2772.2598169999997</v>
          </cell>
        </row>
        <row r="40">
          <cell r="J40">
            <v>104.478</v>
          </cell>
        </row>
        <row r="43">
          <cell r="J43">
            <v>192.583</v>
          </cell>
        </row>
        <row r="44">
          <cell r="J44">
            <v>-67.002</v>
          </cell>
        </row>
        <row r="45">
          <cell r="J45">
            <v>1645.609</v>
          </cell>
        </row>
        <row r="46">
          <cell r="J46">
            <v>91.179</v>
          </cell>
        </row>
        <row r="47">
          <cell r="J47">
            <v>222.441</v>
          </cell>
        </row>
        <row r="52">
          <cell r="J52">
            <v>653.76</v>
          </cell>
        </row>
        <row r="53">
          <cell r="J53">
            <v>582.7719999999999</v>
          </cell>
        </row>
        <row r="54">
          <cell r="J54">
            <v>714.838</v>
          </cell>
        </row>
        <row r="55">
          <cell r="J55">
            <v>-424.60400000000004</v>
          </cell>
        </row>
        <row r="56">
          <cell r="J56">
            <v>120.214</v>
          </cell>
        </row>
        <row r="59">
          <cell r="J59">
            <v>-1816.232</v>
          </cell>
        </row>
        <row r="60">
          <cell r="J60">
            <v>-4398.469</v>
          </cell>
        </row>
        <row r="61">
          <cell r="J61">
            <v>2860.149</v>
          </cell>
        </row>
        <row r="62">
          <cell r="J62">
            <v>-1102.603</v>
          </cell>
        </row>
        <row r="63">
          <cell r="J63">
            <v>-338.653</v>
          </cell>
        </row>
        <row r="64">
          <cell r="J64">
            <v>3847.578</v>
          </cell>
        </row>
        <row r="65">
          <cell r="J65">
            <v>-2108.453</v>
          </cell>
        </row>
        <row r="66">
          <cell r="J66">
            <v>-74.416</v>
          </cell>
        </row>
        <row r="67">
          <cell r="J67">
            <v>-147.477</v>
          </cell>
        </row>
        <row r="68">
          <cell r="J68">
            <v>2143.515</v>
          </cell>
        </row>
        <row r="71">
          <cell r="J71">
            <v>2110.893</v>
          </cell>
        </row>
        <row r="72">
          <cell r="J72">
            <v>228.722</v>
          </cell>
        </row>
        <row r="73">
          <cell r="J73">
            <v>572.219</v>
          </cell>
        </row>
        <row r="74">
          <cell r="J74">
            <v>7.176</v>
          </cell>
        </row>
        <row r="77">
          <cell r="J77">
            <v>1078.4352999999996</v>
          </cell>
        </row>
        <row r="78">
          <cell r="J78">
            <v>6.856</v>
          </cell>
        </row>
        <row r="79">
          <cell r="J79">
            <v>95.243</v>
          </cell>
        </row>
        <row r="80">
          <cell r="J80">
            <v>-10.853</v>
          </cell>
        </row>
        <row r="81">
          <cell r="J81">
            <v>23.65</v>
          </cell>
        </row>
        <row r="82">
          <cell r="J82">
            <v>132.888</v>
          </cell>
        </row>
        <row r="83">
          <cell r="J83">
            <v>2030.493</v>
          </cell>
        </row>
        <row r="84">
          <cell r="J84">
            <v>52.807</v>
          </cell>
        </row>
        <row r="90">
          <cell r="J90">
            <v>-55.541</v>
          </cell>
        </row>
        <row r="91">
          <cell r="J91">
            <v>398.807</v>
          </cell>
        </row>
        <row r="92">
          <cell r="J92">
            <v>646.439</v>
          </cell>
        </row>
        <row r="93">
          <cell r="J93">
            <v>188.346</v>
          </cell>
        </row>
        <row r="96">
          <cell r="J96">
            <v>706.108</v>
          </cell>
        </row>
        <row r="97">
          <cell r="J97">
            <v>40.014</v>
          </cell>
        </row>
        <row r="98">
          <cell r="J98">
            <v>0</v>
          </cell>
        </row>
        <row r="99">
          <cell r="J99">
            <v>564.225</v>
          </cell>
        </row>
        <row r="100">
          <cell r="J100">
            <v>32.616</v>
          </cell>
        </row>
        <row r="104">
          <cell r="J104">
            <v>225.828</v>
          </cell>
        </row>
        <row r="105">
          <cell r="J105">
            <v>159.248</v>
          </cell>
        </row>
        <row r="106">
          <cell r="J106">
            <v>775.854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841.712</v>
          </cell>
        </row>
      </sheetData>
      <sheetData sheetId="5">
        <row r="7">
          <cell r="J7">
            <v>30.424999999999997</v>
          </cell>
        </row>
        <row r="8">
          <cell r="J8">
            <v>8.370000000000005</v>
          </cell>
        </row>
        <row r="9">
          <cell r="J9">
            <v>392.503</v>
          </cell>
        </row>
        <row r="10">
          <cell r="J10">
            <v>-69.279</v>
          </cell>
        </row>
        <row r="11">
          <cell r="J11">
            <v>478.88</v>
          </cell>
        </row>
        <row r="14">
          <cell r="J14">
            <v>-6434.623</v>
          </cell>
        </row>
        <row r="15">
          <cell r="J15">
            <v>876.4519999999999</v>
          </cell>
        </row>
        <row r="16">
          <cell r="J16">
            <v>172.982</v>
          </cell>
        </row>
        <row r="17">
          <cell r="J17">
            <v>1646.922</v>
          </cell>
        </row>
        <row r="20">
          <cell r="J20">
            <v>71.947</v>
          </cell>
        </row>
        <row r="21">
          <cell r="J21">
            <v>1186.9650000000001</v>
          </cell>
        </row>
        <row r="22">
          <cell r="J22">
            <v>1488.759</v>
          </cell>
        </row>
        <row r="23">
          <cell r="J23">
            <v>526.365</v>
          </cell>
        </row>
        <row r="24">
          <cell r="J24">
            <v>1064.251</v>
          </cell>
        </row>
        <row r="25">
          <cell r="J25">
            <v>2708.896</v>
          </cell>
        </row>
        <row r="30">
          <cell r="J30">
            <v>1283.228</v>
          </cell>
        </row>
        <row r="31">
          <cell r="J31">
            <v>57.80099999999999</v>
          </cell>
        </row>
        <row r="32">
          <cell r="J32">
            <v>66.025</v>
          </cell>
        </row>
        <row r="33">
          <cell r="J33">
            <v>307.389</v>
          </cell>
        </row>
        <row r="34">
          <cell r="J34">
            <v>65.68299999999999</v>
          </cell>
        </row>
        <row r="35">
          <cell r="J35">
            <v>283.795</v>
          </cell>
        </row>
        <row r="38">
          <cell r="J38">
            <v>123.131</v>
          </cell>
        </row>
        <row r="39">
          <cell r="J39">
            <v>2919.92772485</v>
          </cell>
        </row>
        <row r="40">
          <cell r="J40">
            <v>99.478</v>
          </cell>
        </row>
        <row r="43">
          <cell r="J43">
            <v>156.583</v>
          </cell>
        </row>
        <row r="44">
          <cell r="J44">
            <v>-67.002</v>
          </cell>
        </row>
        <row r="45">
          <cell r="J45">
            <v>1645.609</v>
          </cell>
        </row>
        <row r="46">
          <cell r="J46">
            <v>91.179</v>
          </cell>
        </row>
        <row r="47">
          <cell r="J47">
            <v>222.441</v>
          </cell>
        </row>
        <row r="52">
          <cell r="J52">
            <v>602.76</v>
          </cell>
        </row>
        <row r="53">
          <cell r="J53">
            <v>564.7719999999999</v>
          </cell>
        </row>
        <row r="54">
          <cell r="J54">
            <v>700.1379999999999</v>
          </cell>
        </row>
        <row r="55">
          <cell r="J55">
            <v>-532.979</v>
          </cell>
        </row>
        <row r="56">
          <cell r="J56">
            <v>120.214</v>
          </cell>
        </row>
        <row r="59">
          <cell r="J59">
            <v>-1857.532</v>
          </cell>
        </row>
        <row r="60">
          <cell r="J60">
            <v>-4473.469</v>
          </cell>
        </row>
        <row r="61">
          <cell r="J61">
            <v>2857.399</v>
          </cell>
        </row>
        <row r="62">
          <cell r="J62">
            <v>-1232.603</v>
          </cell>
        </row>
        <row r="63">
          <cell r="J63">
            <v>-358.653</v>
          </cell>
        </row>
        <row r="64">
          <cell r="J64">
            <v>3835.578</v>
          </cell>
        </row>
        <row r="65">
          <cell r="J65">
            <v>-2081.153</v>
          </cell>
        </row>
        <row r="66">
          <cell r="J66">
            <v>-74.416</v>
          </cell>
        </row>
        <row r="67">
          <cell r="J67">
            <v>-147.477</v>
          </cell>
        </row>
        <row r="68">
          <cell r="J68">
            <v>2143.515</v>
          </cell>
        </row>
        <row r="71">
          <cell r="J71">
            <v>1959.893</v>
          </cell>
        </row>
        <row r="72">
          <cell r="J72">
            <v>215.722</v>
          </cell>
        </row>
        <row r="73">
          <cell r="J73">
            <v>539.219</v>
          </cell>
        </row>
        <row r="74">
          <cell r="J74">
            <v>7.176</v>
          </cell>
        </row>
        <row r="77">
          <cell r="J77">
            <v>1026.5676499999997</v>
          </cell>
        </row>
        <row r="78">
          <cell r="J78">
            <v>6.856</v>
          </cell>
        </row>
        <row r="79">
          <cell r="J79">
            <v>94.243</v>
          </cell>
        </row>
        <row r="80">
          <cell r="J80">
            <v>-10.853</v>
          </cell>
        </row>
        <row r="81">
          <cell r="J81">
            <v>18.65</v>
          </cell>
        </row>
        <row r="82">
          <cell r="J82">
            <v>132.888</v>
          </cell>
        </row>
        <row r="83">
          <cell r="J83">
            <v>1923.493</v>
          </cell>
        </row>
        <row r="84">
          <cell r="J84">
            <v>52.807</v>
          </cell>
        </row>
        <row r="90">
          <cell r="J90">
            <v>-93.841</v>
          </cell>
        </row>
        <row r="91">
          <cell r="J91">
            <v>376.307</v>
          </cell>
        </row>
        <row r="92">
          <cell r="J92">
            <v>496.93899999999996</v>
          </cell>
        </row>
        <row r="93">
          <cell r="J93">
            <v>188.346</v>
          </cell>
        </row>
        <row r="96">
          <cell r="J96">
            <v>700.108</v>
          </cell>
        </row>
        <row r="97">
          <cell r="J97">
            <v>40.014</v>
          </cell>
        </row>
        <row r="98">
          <cell r="J98">
            <v>0</v>
          </cell>
        </row>
        <row r="99">
          <cell r="J99">
            <v>538.225</v>
          </cell>
        </row>
        <row r="100">
          <cell r="J100">
            <v>12.616</v>
          </cell>
        </row>
        <row r="104">
          <cell r="J104">
            <v>225.828</v>
          </cell>
        </row>
        <row r="105">
          <cell r="J105">
            <v>159.248</v>
          </cell>
        </row>
        <row r="106">
          <cell r="J106">
            <v>727.154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841.712</v>
          </cell>
        </row>
      </sheetData>
      <sheetData sheetId="6">
        <row r="7">
          <cell r="J7">
            <v>17.424999999999997</v>
          </cell>
        </row>
        <row r="8">
          <cell r="J8">
            <v>8.370000000000005</v>
          </cell>
        </row>
        <row r="9">
          <cell r="J9">
            <v>392.503</v>
          </cell>
        </row>
        <row r="10">
          <cell r="J10">
            <v>-69.279</v>
          </cell>
        </row>
        <row r="11">
          <cell r="J11">
            <v>453.88</v>
          </cell>
        </row>
        <row r="14">
          <cell r="J14">
            <v>-6446.623</v>
          </cell>
        </row>
        <row r="15">
          <cell r="J15">
            <v>876.4519999999999</v>
          </cell>
        </row>
        <row r="16">
          <cell r="J16">
            <v>170.982</v>
          </cell>
        </row>
        <row r="17">
          <cell r="J17">
            <v>1553.922</v>
          </cell>
        </row>
        <row r="20">
          <cell r="J20">
            <v>71.947</v>
          </cell>
        </row>
        <row r="21">
          <cell r="J21">
            <v>1166.9650000000001</v>
          </cell>
        </row>
        <row r="22">
          <cell r="J22">
            <v>1418.759</v>
          </cell>
        </row>
        <row r="23">
          <cell r="J23">
            <v>526.365</v>
          </cell>
        </row>
        <row r="24">
          <cell r="J24">
            <v>1021.251</v>
          </cell>
        </row>
        <row r="25">
          <cell r="J25">
            <v>2633.896</v>
          </cell>
        </row>
        <row r="30">
          <cell r="J30">
            <v>1283.228</v>
          </cell>
        </row>
        <row r="31">
          <cell r="J31">
            <v>57.80099999999999</v>
          </cell>
        </row>
        <row r="32">
          <cell r="J32">
            <v>66.025</v>
          </cell>
        </row>
        <row r="33">
          <cell r="J33">
            <v>303.389</v>
          </cell>
        </row>
        <row r="34">
          <cell r="J34">
            <v>65.68299999999999</v>
          </cell>
        </row>
        <row r="35">
          <cell r="J35">
            <v>253.79500000000002</v>
          </cell>
        </row>
        <row r="38">
          <cell r="J38">
            <v>123.131</v>
          </cell>
        </row>
        <row r="39">
          <cell r="J39">
            <v>3011.3290280925</v>
          </cell>
        </row>
        <row r="40">
          <cell r="J40">
            <v>97.478</v>
          </cell>
        </row>
        <row r="43">
          <cell r="J43">
            <v>130.583</v>
          </cell>
        </row>
        <row r="44">
          <cell r="J44">
            <v>-67.002</v>
          </cell>
        </row>
        <row r="45">
          <cell r="J45">
            <v>1645.609</v>
          </cell>
        </row>
        <row r="46">
          <cell r="J46">
            <v>91.179</v>
          </cell>
        </row>
        <row r="47">
          <cell r="J47">
            <v>222.441</v>
          </cell>
        </row>
        <row r="52">
          <cell r="J52">
            <v>528.76</v>
          </cell>
        </row>
        <row r="53">
          <cell r="J53">
            <v>496.77199999999993</v>
          </cell>
        </row>
        <row r="54">
          <cell r="J54">
            <v>700.1379999999999</v>
          </cell>
        </row>
        <row r="55">
          <cell r="J55">
            <v>-552.979</v>
          </cell>
        </row>
        <row r="56">
          <cell r="J56">
            <v>120.214</v>
          </cell>
        </row>
        <row r="59">
          <cell r="J59">
            <v>-1898.118</v>
          </cell>
        </row>
        <row r="60">
          <cell r="J60">
            <v>-4698.469</v>
          </cell>
        </row>
        <row r="61">
          <cell r="J61">
            <v>2841.334</v>
          </cell>
        </row>
        <row r="62">
          <cell r="J62">
            <v>-1362.603</v>
          </cell>
        </row>
        <row r="63">
          <cell r="J63">
            <v>-378.653</v>
          </cell>
        </row>
        <row r="64">
          <cell r="J64">
            <v>3835.578</v>
          </cell>
        </row>
        <row r="65">
          <cell r="J65">
            <v>-2053.307</v>
          </cell>
        </row>
        <row r="66">
          <cell r="J66">
            <v>-74.416</v>
          </cell>
        </row>
        <row r="67">
          <cell r="J67">
            <v>-147.477</v>
          </cell>
        </row>
        <row r="68">
          <cell r="J68">
            <v>1843.5149999999999</v>
          </cell>
        </row>
        <row r="71">
          <cell r="J71">
            <v>1959.893</v>
          </cell>
        </row>
        <row r="72">
          <cell r="J72">
            <v>201.722</v>
          </cell>
        </row>
        <row r="73">
          <cell r="J73">
            <v>539.219</v>
          </cell>
        </row>
        <row r="74">
          <cell r="J74">
            <v>7.176</v>
          </cell>
        </row>
        <row r="77">
          <cell r="J77">
            <v>1071.5303999999996</v>
          </cell>
        </row>
        <row r="78">
          <cell r="J78">
            <v>6.856</v>
          </cell>
        </row>
        <row r="79">
          <cell r="J79">
            <v>92.243</v>
          </cell>
        </row>
        <row r="80">
          <cell r="J80">
            <v>-10.853</v>
          </cell>
        </row>
        <row r="81">
          <cell r="J81">
            <v>18.65</v>
          </cell>
        </row>
        <row r="82">
          <cell r="J82">
            <v>132.888</v>
          </cell>
        </row>
        <row r="83">
          <cell r="J83">
            <v>1740.493</v>
          </cell>
        </row>
        <row r="84">
          <cell r="J84">
            <v>52.807</v>
          </cell>
        </row>
        <row r="90">
          <cell r="J90">
            <v>-112.14099999999999</v>
          </cell>
        </row>
        <row r="91">
          <cell r="J91">
            <v>367.807</v>
          </cell>
        </row>
        <row r="92">
          <cell r="J92">
            <v>482.93899999999996</v>
          </cell>
        </row>
        <row r="93">
          <cell r="J93">
            <v>188.346</v>
          </cell>
        </row>
        <row r="96">
          <cell r="J96">
            <v>650.108</v>
          </cell>
        </row>
        <row r="97">
          <cell r="J97">
            <v>40.014</v>
          </cell>
        </row>
        <row r="98">
          <cell r="J98">
            <v>0</v>
          </cell>
        </row>
        <row r="99">
          <cell r="J99">
            <v>538.225</v>
          </cell>
        </row>
        <row r="100">
          <cell r="J100">
            <v>-7.384</v>
          </cell>
        </row>
        <row r="104">
          <cell r="J104">
            <v>225.828</v>
          </cell>
        </row>
        <row r="105">
          <cell r="J105">
            <v>159.248</v>
          </cell>
        </row>
        <row r="106">
          <cell r="J106">
            <v>722.154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841.712</v>
          </cell>
        </row>
      </sheetData>
      <sheetData sheetId="7">
        <row r="7">
          <cell r="J7">
            <v>6.424999999999997</v>
          </cell>
        </row>
        <row r="8">
          <cell r="J8">
            <v>2.8330000000000046</v>
          </cell>
        </row>
        <row r="9">
          <cell r="J9">
            <v>392.503</v>
          </cell>
        </row>
        <row r="10">
          <cell r="J10">
            <v>-69.279</v>
          </cell>
        </row>
        <row r="11">
          <cell r="J11">
            <v>453.88</v>
          </cell>
        </row>
        <row r="14">
          <cell r="J14">
            <v>-6646.623</v>
          </cell>
        </row>
        <row r="15">
          <cell r="J15">
            <v>876.4519999999999</v>
          </cell>
        </row>
        <row r="16">
          <cell r="J16">
            <v>140.982</v>
          </cell>
        </row>
        <row r="17">
          <cell r="J17">
            <v>1480.922</v>
          </cell>
        </row>
        <row r="20">
          <cell r="J20">
            <v>71.947</v>
          </cell>
        </row>
        <row r="21">
          <cell r="J21">
            <v>1166.9650000000001</v>
          </cell>
        </row>
        <row r="22">
          <cell r="J22">
            <v>1418.759</v>
          </cell>
        </row>
        <row r="23">
          <cell r="J23">
            <v>526.365</v>
          </cell>
        </row>
        <row r="24">
          <cell r="J24">
            <v>1001.764</v>
          </cell>
        </row>
        <row r="25">
          <cell r="J25">
            <v>2633.896</v>
          </cell>
        </row>
        <row r="30">
          <cell r="J30">
            <v>1243.228</v>
          </cell>
        </row>
        <row r="31">
          <cell r="J31">
            <v>57.80099999999999</v>
          </cell>
        </row>
        <row r="32">
          <cell r="J32">
            <v>66.025</v>
          </cell>
        </row>
        <row r="33">
          <cell r="J33">
            <v>303.389</v>
          </cell>
        </row>
        <row r="34">
          <cell r="J34">
            <v>65.68299999999999</v>
          </cell>
        </row>
        <row r="35">
          <cell r="J35">
            <v>253.79500000000002</v>
          </cell>
        </row>
        <row r="38">
          <cell r="J38">
            <v>123.131</v>
          </cell>
        </row>
        <row r="39">
          <cell r="J39">
            <v>2811.3290280925</v>
          </cell>
        </row>
        <row r="40">
          <cell r="J40">
            <v>97.478</v>
          </cell>
        </row>
        <row r="43">
          <cell r="J43">
            <v>81.68299999999999</v>
          </cell>
        </row>
        <row r="44">
          <cell r="J44">
            <v>-67.002</v>
          </cell>
        </row>
        <row r="45">
          <cell r="J45">
            <v>1645.609</v>
          </cell>
        </row>
        <row r="46">
          <cell r="J46">
            <v>91.179</v>
          </cell>
        </row>
        <row r="47">
          <cell r="J47">
            <v>222.441</v>
          </cell>
        </row>
        <row r="52">
          <cell r="J52">
            <v>531.76</v>
          </cell>
        </row>
        <row r="53">
          <cell r="J53">
            <v>496.77199999999993</v>
          </cell>
        </row>
        <row r="54">
          <cell r="J54">
            <v>700.1379999999999</v>
          </cell>
        </row>
        <row r="55">
          <cell r="J55">
            <v>-552.979</v>
          </cell>
        </row>
        <row r="56">
          <cell r="J56">
            <v>120.214</v>
          </cell>
        </row>
        <row r="59">
          <cell r="J59">
            <v>-1941.4759999999999</v>
          </cell>
        </row>
        <row r="60">
          <cell r="J60">
            <v>-4764.119</v>
          </cell>
        </row>
        <row r="61">
          <cell r="J61">
            <v>2824.948</v>
          </cell>
        </row>
        <row r="62">
          <cell r="J62">
            <v>-1362.603</v>
          </cell>
        </row>
        <row r="63">
          <cell r="J63">
            <v>-398.653</v>
          </cell>
        </row>
        <row r="64">
          <cell r="J64">
            <v>3810.578</v>
          </cell>
        </row>
        <row r="65">
          <cell r="J65">
            <v>-2024.9039999999998</v>
          </cell>
        </row>
        <row r="66">
          <cell r="J66">
            <v>-74.416</v>
          </cell>
        </row>
        <row r="67">
          <cell r="J67">
            <v>-147.477</v>
          </cell>
        </row>
        <row r="68">
          <cell r="J68">
            <v>1693.5149999999999</v>
          </cell>
        </row>
        <row r="71">
          <cell r="J71">
            <v>1894.365</v>
          </cell>
        </row>
        <row r="72">
          <cell r="J72">
            <v>201.722</v>
          </cell>
        </row>
        <row r="73">
          <cell r="J73">
            <v>514.219</v>
          </cell>
        </row>
        <row r="74">
          <cell r="J74">
            <v>7.176</v>
          </cell>
        </row>
        <row r="77">
          <cell r="J77">
            <v>1046.5303999999996</v>
          </cell>
        </row>
        <row r="78">
          <cell r="J78">
            <v>6.856</v>
          </cell>
        </row>
        <row r="79">
          <cell r="J79">
            <v>92.243</v>
          </cell>
        </row>
        <row r="80">
          <cell r="J80">
            <v>-10.853</v>
          </cell>
        </row>
        <row r="81">
          <cell r="J81">
            <v>18.65</v>
          </cell>
        </row>
        <row r="82">
          <cell r="J82">
            <v>132.888</v>
          </cell>
        </row>
        <row r="83">
          <cell r="J83">
            <v>1671.493</v>
          </cell>
        </row>
        <row r="84">
          <cell r="J84">
            <v>52.807</v>
          </cell>
        </row>
        <row r="90">
          <cell r="J90">
            <v>-133.141</v>
          </cell>
        </row>
        <row r="91">
          <cell r="J91">
            <v>355.807</v>
          </cell>
        </row>
        <row r="92">
          <cell r="J92">
            <v>476.43899999999996</v>
          </cell>
        </row>
        <row r="93">
          <cell r="J93">
            <v>171.346</v>
          </cell>
        </row>
        <row r="96">
          <cell r="J96">
            <v>650.108</v>
          </cell>
        </row>
        <row r="97">
          <cell r="J97">
            <v>40.014</v>
          </cell>
        </row>
        <row r="98">
          <cell r="J98">
            <v>0</v>
          </cell>
        </row>
        <row r="99">
          <cell r="J99">
            <v>519.7620000000001</v>
          </cell>
        </row>
        <row r="100">
          <cell r="J100">
            <v>-7.384</v>
          </cell>
        </row>
        <row r="104">
          <cell r="J104">
            <v>221.469</v>
          </cell>
        </row>
        <row r="105">
          <cell r="J105">
            <v>158.248</v>
          </cell>
        </row>
        <row r="106">
          <cell r="J106">
            <v>717.154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813.712</v>
          </cell>
        </row>
      </sheetData>
      <sheetData sheetId="8">
        <row r="7">
          <cell r="I7">
            <v>-3.575000000000003</v>
          </cell>
        </row>
        <row r="8">
          <cell r="I8">
            <v>-3.3739999999999952</v>
          </cell>
        </row>
        <row r="9">
          <cell r="I9">
            <v>392.503</v>
          </cell>
        </row>
        <row r="10">
          <cell r="I10">
            <v>-69.279</v>
          </cell>
        </row>
        <row r="11">
          <cell r="I11">
            <v>453.88</v>
          </cell>
        </row>
        <row r="14">
          <cell r="I14">
            <v>-6646.623</v>
          </cell>
        </row>
        <row r="15">
          <cell r="I15">
            <v>876.4519999999999</v>
          </cell>
        </row>
        <row r="16">
          <cell r="I16">
            <v>140.982</v>
          </cell>
        </row>
        <row r="17">
          <cell r="I17">
            <v>1480.922</v>
          </cell>
        </row>
        <row r="20">
          <cell r="I20">
            <v>71.947</v>
          </cell>
        </row>
        <row r="21">
          <cell r="I21">
            <v>1166.9650000000001</v>
          </cell>
        </row>
        <row r="22">
          <cell r="I22">
            <v>1418.759</v>
          </cell>
        </row>
        <row r="23">
          <cell r="I23">
            <v>524.365</v>
          </cell>
        </row>
        <row r="24">
          <cell r="I24">
            <v>951.764</v>
          </cell>
        </row>
        <row r="25">
          <cell r="I25">
            <v>2615.597</v>
          </cell>
        </row>
        <row r="30">
          <cell r="I30">
            <v>1203.228</v>
          </cell>
        </row>
        <row r="31">
          <cell r="I31">
            <v>57.80099999999999</v>
          </cell>
        </row>
        <row r="32">
          <cell r="I32">
            <v>66.025</v>
          </cell>
        </row>
        <row r="33">
          <cell r="I33">
            <v>303.389</v>
          </cell>
        </row>
        <row r="34">
          <cell r="I34">
            <v>65.68299999999999</v>
          </cell>
        </row>
        <row r="35">
          <cell r="I35">
            <v>253.79500000000002</v>
          </cell>
        </row>
        <row r="38">
          <cell r="I38">
            <v>123.131</v>
          </cell>
        </row>
        <row r="39">
          <cell r="I39">
            <v>2811.3290280925</v>
          </cell>
        </row>
        <row r="40">
          <cell r="I40">
            <v>97.478</v>
          </cell>
        </row>
        <row r="43">
          <cell r="I43">
            <v>71.68299999999999</v>
          </cell>
        </row>
        <row r="44">
          <cell r="I44">
            <v>-67.002</v>
          </cell>
        </row>
        <row r="45">
          <cell r="I45">
            <v>1645.609</v>
          </cell>
        </row>
        <row r="46">
          <cell r="I46">
            <v>91.179</v>
          </cell>
        </row>
        <row r="47">
          <cell r="I47">
            <v>222.441</v>
          </cell>
        </row>
        <row r="52">
          <cell r="I52">
            <v>531.76</v>
          </cell>
        </row>
        <row r="53">
          <cell r="I53">
            <v>496.77199999999993</v>
          </cell>
        </row>
        <row r="54">
          <cell r="I54">
            <v>700.1379999999999</v>
          </cell>
        </row>
        <row r="55">
          <cell r="I55">
            <v>-552.979</v>
          </cell>
        </row>
        <row r="56">
          <cell r="I56">
            <v>90.214</v>
          </cell>
        </row>
        <row r="59">
          <cell r="I59">
            <v>-1978.841</v>
          </cell>
        </row>
        <row r="60">
          <cell r="I60">
            <v>-4830.425499999999</v>
          </cell>
        </row>
        <row r="61">
          <cell r="I61">
            <v>2808.234</v>
          </cell>
        </row>
        <row r="62">
          <cell r="I62">
            <v>-1362.603</v>
          </cell>
        </row>
        <row r="63">
          <cell r="I63">
            <v>-418.653</v>
          </cell>
        </row>
        <row r="64">
          <cell r="I64">
            <v>3785.578</v>
          </cell>
        </row>
        <row r="65">
          <cell r="I65">
            <v>-1995.9329999999998</v>
          </cell>
        </row>
        <row r="66">
          <cell r="I66">
            <v>-74.416</v>
          </cell>
        </row>
        <row r="67">
          <cell r="I67">
            <v>-147.477</v>
          </cell>
        </row>
        <row r="68">
          <cell r="I68">
            <v>1538.5149999999999</v>
          </cell>
        </row>
        <row r="71">
          <cell r="I71">
            <v>1828.837</v>
          </cell>
        </row>
        <row r="72">
          <cell r="I72">
            <v>201.722</v>
          </cell>
        </row>
        <row r="73">
          <cell r="I73">
            <v>514.219</v>
          </cell>
        </row>
        <row r="74">
          <cell r="I74">
            <v>7.176</v>
          </cell>
        </row>
        <row r="77">
          <cell r="I77">
            <v>1036.5303999999996</v>
          </cell>
        </row>
        <row r="78">
          <cell r="I78">
            <v>6.856</v>
          </cell>
        </row>
        <row r="79">
          <cell r="I79">
            <v>92.243</v>
          </cell>
        </row>
        <row r="80">
          <cell r="I80">
            <v>-10.853</v>
          </cell>
        </row>
        <row r="81">
          <cell r="I81">
            <v>18.65</v>
          </cell>
        </row>
        <row r="82">
          <cell r="I82">
            <v>132.888</v>
          </cell>
        </row>
        <row r="83">
          <cell r="I83">
            <v>1620.493</v>
          </cell>
        </row>
        <row r="84">
          <cell r="I84">
            <v>52.807</v>
          </cell>
        </row>
        <row r="90">
          <cell r="I90">
            <v>-150.141</v>
          </cell>
        </row>
        <row r="91">
          <cell r="I91">
            <v>350.807</v>
          </cell>
        </row>
        <row r="92">
          <cell r="I92">
            <v>469.93899999999996</v>
          </cell>
        </row>
        <row r="93">
          <cell r="I93">
            <v>171.346</v>
          </cell>
        </row>
        <row r="96">
          <cell r="I96">
            <v>650.108</v>
          </cell>
        </row>
        <row r="97">
          <cell r="I97">
            <v>40.014</v>
          </cell>
        </row>
        <row r="98">
          <cell r="I98">
            <v>0</v>
          </cell>
        </row>
        <row r="99">
          <cell r="I99">
            <v>501.78800000000007</v>
          </cell>
        </row>
        <row r="100">
          <cell r="I100">
            <v>-7.384</v>
          </cell>
        </row>
        <row r="104">
          <cell r="I104">
            <v>217.197</v>
          </cell>
        </row>
        <row r="105">
          <cell r="I105">
            <v>157.248</v>
          </cell>
        </row>
        <row r="106">
          <cell r="I106">
            <v>712.154</v>
          </cell>
        </row>
        <row r="107">
          <cell r="I107">
            <v>439.242</v>
          </cell>
        </row>
        <row r="108">
          <cell r="I108">
            <v>52.728</v>
          </cell>
        </row>
        <row r="109">
          <cell r="I109">
            <v>813.712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from Pos @ 7th Oct"/>
      <sheetName val="Rec from £757k Fav"/>
      <sheetName val="Original mtfp (In year)"/>
      <sheetName val="revised mtfp (In year)"/>
      <sheetName val="revised below the line"/>
      <sheetName val="original below the line detail"/>
      <sheetName val="Efficiency Contingency"/>
      <sheetName val="council tax"/>
      <sheetName val="Pay Inflation and Increments"/>
      <sheetName val="Customer Services uni credit"/>
    </sheetNames>
    <sheetDataSet>
      <sheetData sheetId="3">
        <row r="50">
          <cell r="D50">
            <v>-1418087.8094761902</v>
          </cell>
          <cell r="E50">
            <v>-796874.9837619045</v>
          </cell>
          <cell r="F50">
            <v>-967400.5673333334</v>
          </cell>
          <cell r="G50">
            <v>-1752374.8549333336</v>
          </cell>
        </row>
        <row r="64">
          <cell r="D64">
            <v>-620828.4435239268</v>
          </cell>
          <cell r="E64">
            <v>-324444.9445856041</v>
          </cell>
          <cell r="F64">
            <v>-335849.18438778806</v>
          </cell>
        </row>
        <row r="65">
          <cell r="D65">
            <v>-1021028</v>
          </cell>
          <cell r="E65">
            <v>-750000</v>
          </cell>
          <cell r="F65">
            <v>-650000</v>
          </cell>
          <cell r="G65">
            <v>-450000</v>
          </cell>
          <cell r="H65">
            <v>-350000</v>
          </cell>
        </row>
        <row r="66">
          <cell r="E66">
            <v>-70000</v>
          </cell>
          <cell r="F66">
            <v>-249773</v>
          </cell>
          <cell r="G66">
            <v>-599245</v>
          </cell>
          <cell r="H66">
            <v>-591754</v>
          </cell>
        </row>
        <row r="68">
          <cell r="E68">
            <v>1000000</v>
          </cell>
          <cell r="F68">
            <v>1000000</v>
          </cell>
          <cell r="G68">
            <v>1000000</v>
          </cell>
          <cell r="H68">
            <v>1000000</v>
          </cell>
        </row>
        <row r="69">
          <cell r="D69">
            <v>-260000</v>
          </cell>
          <cell r="E69">
            <v>-345000</v>
          </cell>
          <cell r="F69">
            <v>-615000</v>
          </cell>
          <cell r="G69">
            <v>-615000</v>
          </cell>
          <cell r="H69">
            <v>-615000</v>
          </cell>
        </row>
        <row r="70">
          <cell r="D70">
            <v>740000</v>
          </cell>
          <cell r="E70">
            <v>685000</v>
          </cell>
          <cell r="F70">
            <v>665000</v>
          </cell>
          <cell r="G70">
            <v>585000</v>
          </cell>
          <cell r="H70">
            <v>220000</v>
          </cell>
        </row>
        <row r="72">
          <cell r="D72">
            <v>2659267</v>
          </cell>
          <cell r="E72">
            <v>254000</v>
          </cell>
          <cell r="F72">
            <v>404480</v>
          </cell>
          <cell r="G72">
            <v>1024787</v>
          </cell>
          <cell r="H72">
            <v>1246587</v>
          </cell>
        </row>
        <row r="73">
          <cell r="D73">
            <v>-1017000</v>
          </cell>
          <cell r="E73">
            <v>-1390000</v>
          </cell>
          <cell r="F73">
            <v>-1841000</v>
          </cell>
          <cell r="G73">
            <v>-2292000</v>
          </cell>
          <cell r="H73">
            <v>-2743000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D76">
            <v>-284000</v>
          </cell>
          <cell r="E76">
            <v>-159000</v>
          </cell>
          <cell r="F76">
            <v>-35000</v>
          </cell>
          <cell r="G76">
            <v>398000</v>
          </cell>
        </row>
        <row r="79">
          <cell r="D79">
            <v>399948.4</v>
          </cell>
          <cell r="E79">
            <v>574748.4</v>
          </cell>
          <cell r="F79">
            <v>835148.4</v>
          </cell>
          <cell r="G79">
            <v>1069759.6</v>
          </cell>
          <cell r="H79">
            <v>1069759.6</v>
          </cell>
        </row>
        <row r="80">
          <cell r="D80">
            <v>58880</v>
          </cell>
          <cell r="E80">
            <v>121280</v>
          </cell>
          <cell r="F80">
            <v>182880</v>
          </cell>
          <cell r="G80">
            <v>201240</v>
          </cell>
          <cell r="H80">
            <v>201240</v>
          </cell>
        </row>
        <row r="81">
          <cell r="D81">
            <v>442400.00000000006</v>
          </cell>
          <cell r="E81">
            <v>716100</v>
          </cell>
          <cell r="F81">
            <v>822446</v>
          </cell>
          <cell r="G81">
            <v>1003445.6</v>
          </cell>
          <cell r="H81">
            <v>1003445.6</v>
          </cell>
        </row>
        <row r="83">
          <cell r="D83">
            <v>650000</v>
          </cell>
          <cell r="E83">
            <v>400000</v>
          </cell>
          <cell r="F83">
            <v>300000</v>
          </cell>
          <cell r="G83">
            <v>300000</v>
          </cell>
          <cell r="H83">
            <v>300000</v>
          </cell>
        </row>
        <row r="84">
          <cell r="D84">
            <v>750000</v>
          </cell>
          <cell r="E84">
            <v>250000</v>
          </cell>
          <cell r="F84">
            <v>0</v>
          </cell>
          <cell r="G84">
            <v>0</v>
          </cell>
          <cell r="H84">
            <v>0</v>
          </cell>
        </row>
        <row r="85">
          <cell r="D85">
            <v>40000</v>
          </cell>
          <cell r="E85">
            <v>40000</v>
          </cell>
          <cell r="F85">
            <v>40000</v>
          </cell>
          <cell r="G85">
            <v>40000</v>
          </cell>
          <cell r="H85">
            <v>40000</v>
          </cell>
        </row>
        <row r="86">
          <cell r="D86">
            <v>20000</v>
          </cell>
          <cell r="E86">
            <v>20000</v>
          </cell>
          <cell r="F86">
            <v>20000</v>
          </cell>
          <cell r="G86">
            <v>20000</v>
          </cell>
          <cell r="H86">
            <v>20000</v>
          </cell>
        </row>
        <row r="87">
          <cell r="D87">
            <v>30000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>
            <v>0</v>
          </cell>
          <cell r="E88">
            <v>30000</v>
          </cell>
          <cell r="F88">
            <v>30000</v>
          </cell>
          <cell r="G88">
            <v>30000</v>
          </cell>
        </row>
        <row r="90">
          <cell r="D90">
            <v>823503.5135141843</v>
          </cell>
          <cell r="E90">
            <v>2106515.5796716744</v>
          </cell>
          <cell r="F90">
            <v>3442065.925186324</v>
          </cell>
          <cell r="G90">
            <v>4557349.082784032</v>
          </cell>
        </row>
        <row r="98">
          <cell r="D98">
            <v>-573000</v>
          </cell>
          <cell r="E98">
            <v>-369000</v>
          </cell>
          <cell r="F98">
            <v>-610000</v>
          </cell>
          <cell r="G98">
            <v>0</v>
          </cell>
          <cell r="H98">
            <v>0</v>
          </cell>
        </row>
        <row r="99">
          <cell r="D99">
            <v>-1049434</v>
          </cell>
          <cell r="E99">
            <v>232417</v>
          </cell>
          <cell r="F99">
            <v>610000</v>
          </cell>
        </row>
        <row r="103">
          <cell r="D103">
            <v>-11719000</v>
          </cell>
          <cell r="E103">
            <v>-11523000</v>
          </cell>
          <cell r="F103">
            <v>-10435000</v>
          </cell>
          <cell r="G103">
            <v>-10226300</v>
          </cell>
          <cell r="H103">
            <v>-10021774</v>
          </cell>
        </row>
        <row r="104">
          <cell r="D104">
            <v>-12416568.870478535</v>
          </cell>
          <cell r="E104">
            <v>-12845371.275430039</v>
          </cell>
          <cell r="F104">
            <v>-13296886.075761406</v>
          </cell>
          <cell r="G104">
            <v>-13764271.621324416</v>
          </cell>
        </row>
      </sheetData>
      <sheetData sheetId="4">
        <row r="64">
          <cell r="F64">
            <v>1000000</v>
          </cell>
          <cell r="G64">
            <v>1020300</v>
          </cell>
          <cell r="H64">
            <v>1042600</v>
          </cell>
          <cell r="I64">
            <v>554100</v>
          </cell>
        </row>
        <row r="65">
          <cell r="F65">
            <v>1421172.9361904764</v>
          </cell>
          <cell r="G65">
            <v>1424656.761904762</v>
          </cell>
          <cell r="H65">
            <v>1463889.1783333332</v>
          </cell>
          <cell r="I65">
            <v>1561459.3333333333</v>
          </cell>
        </row>
        <row r="66">
          <cell r="F66">
            <v>506217.25433333335</v>
          </cell>
          <cell r="G66">
            <v>1102581.2543333333</v>
          </cell>
          <cell r="H66">
            <v>1053581.2543333333</v>
          </cell>
          <cell r="I66">
            <v>811655.8117333334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view="pageBreakPreview" zoomScale="75" zoomScaleNormal="75" zoomScaleSheetLayoutView="75" workbookViewId="0" topLeftCell="A1">
      <pane ySplit="5" topLeftCell="BM94" activePane="bottomLeft" state="frozen"/>
      <selection pane="topLeft" activeCell="A1" sqref="A1"/>
      <selection pane="bottomLeft" activeCell="N142" sqref="N142"/>
    </sheetView>
  </sheetViews>
  <sheetFormatPr defaultColWidth="9.140625" defaultRowHeight="12.75"/>
  <cols>
    <col min="1" max="1" width="41.8515625" style="57" customWidth="1"/>
    <col min="2" max="2" width="11.00390625" style="2" hidden="1" customWidth="1"/>
    <col min="3" max="3" width="9.57421875" style="3" hidden="1" customWidth="1"/>
    <col min="4" max="4" width="1.1484375" style="3" customWidth="1"/>
    <col min="5" max="5" width="10.57421875" style="3" customWidth="1"/>
    <col min="6" max="6" width="9.57421875" style="3" customWidth="1"/>
    <col min="7" max="7" width="0.9921875" style="3" customWidth="1"/>
    <col min="8" max="8" width="11.8515625" style="3" bestFit="1" customWidth="1"/>
    <col min="9" max="9" width="10.28125" style="3" customWidth="1"/>
    <col min="10" max="10" width="1.28515625" style="3" customWidth="1"/>
    <col min="11" max="11" width="11.8515625" style="3" bestFit="1" customWidth="1"/>
    <col min="12" max="12" width="9.57421875" style="3" customWidth="1"/>
    <col min="13" max="13" width="1.28515625" style="3" customWidth="1"/>
    <col min="14" max="14" width="11.57421875" style="3" customWidth="1"/>
    <col min="15" max="15" width="10.421875" style="3" customWidth="1"/>
    <col min="16" max="16" width="8.7109375" style="3" hidden="1" customWidth="1"/>
    <col min="17" max="17" width="10.140625" style="3" hidden="1" customWidth="1"/>
    <col min="18" max="16384" width="9.140625" style="3" customWidth="1"/>
  </cols>
  <sheetData>
    <row r="1" spans="1:15" ht="41.25" customHeight="1">
      <c r="A1" s="86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17" ht="12.75">
      <c r="A2" s="45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0"/>
      <c r="Q2" s="12"/>
    </row>
    <row r="3" spans="1:17" ht="12.75">
      <c r="A3" s="46"/>
      <c r="B3" s="89" t="s">
        <v>57</v>
      </c>
      <c r="C3" s="89"/>
      <c r="D3" s="10"/>
      <c r="E3" s="90" t="s">
        <v>60</v>
      </c>
      <c r="F3" s="90"/>
      <c r="G3" s="14"/>
      <c r="H3" s="90" t="s">
        <v>61</v>
      </c>
      <c r="I3" s="90"/>
      <c r="J3" s="14"/>
      <c r="K3" s="90" t="s">
        <v>61</v>
      </c>
      <c r="L3" s="90"/>
      <c r="M3" s="14"/>
      <c r="N3" s="90" t="s">
        <v>61</v>
      </c>
      <c r="O3" s="91"/>
      <c r="P3" s="89" t="s">
        <v>61</v>
      </c>
      <c r="Q3" s="92"/>
    </row>
    <row r="4" spans="1:17" ht="12.75">
      <c r="A4" s="46"/>
      <c r="B4" s="89" t="s">
        <v>58</v>
      </c>
      <c r="C4" s="89"/>
      <c r="D4" s="10"/>
      <c r="E4" s="90" t="s">
        <v>81</v>
      </c>
      <c r="F4" s="90"/>
      <c r="G4" s="14"/>
      <c r="H4" s="90" t="s">
        <v>62</v>
      </c>
      <c r="I4" s="90"/>
      <c r="J4" s="14"/>
      <c r="K4" s="90" t="s">
        <v>63</v>
      </c>
      <c r="L4" s="90"/>
      <c r="M4" s="14"/>
      <c r="N4" s="90" t="s">
        <v>82</v>
      </c>
      <c r="O4" s="91"/>
      <c r="P4" s="89" t="s">
        <v>83</v>
      </c>
      <c r="Q4" s="92"/>
    </row>
    <row r="5" spans="1:17" s="85" customFormat="1" ht="25.5">
      <c r="A5" s="47"/>
      <c r="B5" s="80" t="s">
        <v>59</v>
      </c>
      <c r="C5" s="81"/>
      <c r="D5" s="81"/>
      <c r="E5" s="82" t="s">
        <v>59</v>
      </c>
      <c r="F5" s="82" t="s">
        <v>75</v>
      </c>
      <c r="G5" s="82"/>
      <c r="H5" s="82" t="s">
        <v>59</v>
      </c>
      <c r="I5" s="82" t="s">
        <v>75</v>
      </c>
      <c r="J5" s="82"/>
      <c r="K5" s="82" t="s">
        <v>59</v>
      </c>
      <c r="L5" s="82" t="s">
        <v>75</v>
      </c>
      <c r="M5" s="82"/>
      <c r="N5" s="82" t="s">
        <v>59</v>
      </c>
      <c r="O5" s="83" t="s">
        <v>75</v>
      </c>
      <c r="P5" s="81" t="s">
        <v>59</v>
      </c>
      <c r="Q5" s="84" t="s">
        <v>75</v>
      </c>
    </row>
    <row r="6" spans="1:17" ht="12.75">
      <c r="A6" s="48" t="s">
        <v>0</v>
      </c>
      <c r="B6" s="25">
        <f>+B8+B89+B15+B21</f>
        <v>-4451.17615</v>
      </c>
      <c r="C6" s="30" t="e">
        <f>+B6/$B$128</f>
        <v>#REF!</v>
      </c>
      <c r="D6" s="8"/>
      <c r="E6" s="26">
        <f>+E8+E15+E21</f>
        <v>4628.815000000001</v>
      </c>
      <c r="F6" s="30">
        <f>+E6/$E$128</f>
        <v>0.17970297238734997</v>
      </c>
      <c r="G6" s="8"/>
      <c r="H6" s="26">
        <f>+H8+H15+H21</f>
        <v>4149.815000000001</v>
      </c>
      <c r="I6" s="30">
        <f>+H6/$H$128</f>
        <v>0.16934434160757375</v>
      </c>
      <c r="J6" s="8"/>
      <c r="K6" s="26">
        <f>+K8+K15+K21</f>
        <v>3796.8150000000014</v>
      </c>
      <c r="L6" s="30">
        <f>+K6/$K$128</f>
        <v>0.1599856583060975</v>
      </c>
      <c r="M6" s="8"/>
      <c r="N6" s="26">
        <f>+N8+N15+N21</f>
        <v>3457.791</v>
      </c>
      <c r="O6" s="66">
        <f>+N6/$N$128</f>
        <v>0.14413215861844927</v>
      </c>
      <c r="P6" s="26">
        <f>+P8+P15+P21</f>
        <v>3371.2850000000008</v>
      </c>
      <c r="Q6" s="66">
        <f>+P6/$N$128</f>
        <v>0.14052630259260865</v>
      </c>
    </row>
    <row r="7" spans="1:17" ht="12.75">
      <c r="A7" s="49"/>
      <c r="B7" s="9"/>
      <c r="C7" s="10"/>
      <c r="D7" s="10"/>
      <c r="E7" s="11"/>
      <c r="F7" s="10"/>
      <c r="G7" s="10"/>
      <c r="H7" s="11"/>
      <c r="I7" s="10"/>
      <c r="J7" s="10"/>
      <c r="K7" s="11"/>
      <c r="L7" s="10"/>
      <c r="M7" s="10"/>
      <c r="N7" s="11"/>
      <c r="O7" s="12"/>
      <c r="P7" s="11"/>
      <c r="Q7" s="12"/>
    </row>
    <row r="8" spans="1:17" ht="12.75">
      <c r="A8" s="7" t="s">
        <v>1</v>
      </c>
      <c r="B8" s="13">
        <f>+SUM(B9:B13)</f>
        <v>-4451.17615</v>
      </c>
      <c r="C8" s="16" t="e">
        <f aca="true" t="shared" si="0" ref="C8:C13">+B8/$B$128</f>
        <v>#REF!</v>
      </c>
      <c r="D8" s="14"/>
      <c r="E8" s="15">
        <f>+SUM(E9:E13)</f>
        <v>961.899</v>
      </c>
      <c r="F8" s="16">
        <f aca="true" t="shared" si="1" ref="F8:F13">+E8/$E$128</f>
        <v>0.03734349059887239</v>
      </c>
      <c r="G8" s="14"/>
      <c r="H8" s="15">
        <f>+SUM(H9:H13)</f>
        <v>840.899</v>
      </c>
      <c r="I8" s="16">
        <f aca="true" t="shared" si="2" ref="I8:I13">+H8/$H$128</f>
        <v>0.03431514116014017</v>
      </c>
      <c r="J8" s="14"/>
      <c r="K8" s="15">
        <f>+SUM(K9:K13)</f>
        <v>802.899</v>
      </c>
      <c r="L8" s="16">
        <f aca="true" t="shared" si="3" ref="L8:L13">+K8/$K$128</f>
        <v>0.033831599661376006</v>
      </c>
      <c r="M8" s="14"/>
      <c r="N8" s="15">
        <f>+SUM(N9:N13)</f>
        <v>786.362</v>
      </c>
      <c r="O8" s="67">
        <f aca="true" t="shared" si="4" ref="O8:Q13">+N8/$N$128</f>
        <v>0.032778167481933115</v>
      </c>
      <c r="P8" s="15">
        <f>+SUM(P9:P13)</f>
        <v>770.155</v>
      </c>
      <c r="Q8" s="67">
        <f t="shared" si="4"/>
        <v>0.03210260614964634</v>
      </c>
    </row>
    <row r="9" spans="1:17" ht="12.75">
      <c r="A9" s="4" t="s">
        <v>2</v>
      </c>
      <c r="B9" s="17">
        <f>+'[1]Control Total Variances'!B7</f>
        <v>-3296.0501500000005</v>
      </c>
      <c r="C9" s="19" t="e">
        <f t="shared" si="0"/>
        <v>#REF!</v>
      </c>
      <c r="D9" s="10"/>
      <c r="E9" s="18">
        <f>+'[1]2012-13'!J7</f>
        <v>44.425</v>
      </c>
      <c r="F9" s="19">
        <f t="shared" si="1"/>
        <v>0.0017246972601644309</v>
      </c>
      <c r="G9" s="10"/>
      <c r="H9" s="18">
        <f>+'[1]2013-14'!J7</f>
        <v>30.424999999999997</v>
      </c>
      <c r="I9" s="19">
        <f t="shared" si="2"/>
        <v>0.0012415738035094165</v>
      </c>
      <c r="J9" s="10"/>
      <c r="K9" s="18">
        <f>+'[1]2014-15'!J7</f>
        <v>17.424999999999997</v>
      </c>
      <c r="L9" s="19">
        <f t="shared" si="3"/>
        <v>0.0007342338502096488</v>
      </c>
      <c r="M9" s="10"/>
      <c r="N9" s="18">
        <f>+'[1]2015-16'!J7</f>
        <v>6.424999999999997</v>
      </c>
      <c r="O9" s="68">
        <f t="shared" si="4"/>
        <v>0.0002678152378566362</v>
      </c>
      <c r="P9" s="18">
        <f>+'[1]2016-17'!I7</f>
        <v>-3.575000000000003</v>
      </c>
      <c r="Q9" s="68">
        <f t="shared" si="4"/>
        <v>-0.00014901781717314798</v>
      </c>
    </row>
    <row r="10" spans="1:17" ht="12.75">
      <c r="A10" s="4" t="s">
        <v>3</v>
      </c>
      <c r="B10" s="17">
        <f>+'[1]Control Total Variances'!B8</f>
        <v>547.614</v>
      </c>
      <c r="C10" s="19" t="e">
        <f t="shared" si="0"/>
        <v>#REF!</v>
      </c>
      <c r="D10" s="10"/>
      <c r="E10" s="18">
        <f>+'[1]2012-13'!J8</f>
        <v>28.370000000000005</v>
      </c>
      <c r="F10" s="19">
        <f t="shared" si="1"/>
        <v>0.001101399240762294</v>
      </c>
      <c r="G10" s="10"/>
      <c r="H10" s="18">
        <f>+'[1]2013-14'!J8</f>
        <v>8.370000000000005</v>
      </c>
      <c r="I10" s="19">
        <f t="shared" si="2"/>
        <v>0.00034156031997941897</v>
      </c>
      <c r="J10" s="10"/>
      <c r="K10" s="18">
        <f>+'[1]2014-15'!J8</f>
        <v>8.370000000000005</v>
      </c>
      <c r="L10" s="19">
        <f t="shared" si="3"/>
        <v>0.00035268506893858047</v>
      </c>
      <c r="M10" s="10"/>
      <c r="N10" s="18">
        <f>+'[1]2015-16'!J8</f>
        <v>2.8330000000000046</v>
      </c>
      <c r="O10" s="68">
        <f t="shared" si="4"/>
        <v>0.00011808880448993806</v>
      </c>
      <c r="P10" s="18">
        <f>+'[1]2016-17'!I8</f>
        <v>-3.3739999999999952</v>
      </c>
      <c r="Q10" s="68">
        <f t="shared" si="4"/>
        <v>-0.000140639472767049</v>
      </c>
    </row>
    <row r="11" spans="1:17" ht="12.75">
      <c r="A11" s="4" t="s">
        <v>86</v>
      </c>
      <c r="B11" s="17">
        <f>+'[1]Control Total Variances'!B9</f>
        <v>-757.64</v>
      </c>
      <c r="C11" s="19" t="e">
        <f t="shared" si="0"/>
        <v>#REF!</v>
      </c>
      <c r="D11" s="10"/>
      <c r="E11" s="18">
        <f>+'[1]2012-13'!J9</f>
        <v>392.503</v>
      </c>
      <c r="F11" s="19">
        <f t="shared" si="1"/>
        <v>0.015238015727773092</v>
      </c>
      <c r="G11" s="10"/>
      <c r="H11" s="18">
        <f>+'[1]2013-14'!J9</f>
        <v>392.503</v>
      </c>
      <c r="I11" s="19">
        <f t="shared" si="2"/>
        <v>0.016017138622805474</v>
      </c>
      <c r="J11" s="10"/>
      <c r="K11" s="18">
        <f>+'[1]2014-15'!J9</f>
        <v>392.503</v>
      </c>
      <c r="L11" s="19">
        <f t="shared" si="3"/>
        <v>0.016538822892903173</v>
      </c>
      <c r="M11" s="10"/>
      <c r="N11" s="18">
        <f>+'[1]2015-16'!J9</f>
        <v>392.503</v>
      </c>
      <c r="O11" s="68">
        <f t="shared" si="4"/>
        <v>0.016360822459835538</v>
      </c>
      <c r="P11" s="18">
        <f>+'[1]2016-17'!I9</f>
        <v>392.503</v>
      </c>
      <c r="Q11" s="68">
        <f t="shared" si="4"/>
        <v>0.016360822459835538</v>
      </c>
    </row>
    <row r="12" spans="1:17" ht="12.75">
      <c r="A12" s="4" t="s">
        <v>4</v>
      </c>
      <c r="B12" s="17">
        <f>+'[1]Control Total Variances'!B10</f>
        <v>-945.1</v>
      </c>
      <c r="C12" s="19" t="e">
        <f t="shared" si="0"/>
        <v>#REF!</v>
      </c>
      <c r="D12" s="10"/>
      <c r="E12" s="18">
        <f>+'[1]2012-13'!J10</f>
        <v>-54.279</v>
      </c>
      <c r="F12" s="19">
        <f t="shared" si="1"/>
        <v>-0.002107255882599103</v>
      </c>
      <c r="G12" s="10"/>
      <c r="H12" s="18">
        <f>+'[1]2013-14'!J10</f>
        <v>-69.279</v>
      </c>
      <c r="I12" s="19">
        <f t="shared" si="2"/>
        <v>-0.0028271155803887876</v>
      </c>
      <c r="J12" s="10"/>
      <c r="K12" s="18">
        <f>+'[1]2014-15'!J10</f>
        <v>-69.279</v>
      </c>
      <c r="L12" s="19">
        <f t="shared" si="3"/>
        <v>-0.0029191958053758544</v>
      </c>
      <c r="M12" s="10"/>
      <c r="N12" s="18">
        <f>+'[1]2015-16'!J10</f>
        <v>-69.279</v>
      </c>
      <c r="O12" s="68">
        <f t="shared" si="4"/>
        <v>-0.002887777721940842</v>
      </c>
      <c r="P12" s="18">
        <f>+'[1]2016-17'!I10</f>
        <v>-69.279</v>
      </c>
      <c r="Q12" s="68">
        <f t="shared" si="4"/>
        <v>-0.002887777721940842</v>
      </c>
    </row>
    <row r="13" spans="1:17" ht="12.75">
      <c r="A13" s="4" t="s">
        <v>5</v>
      </c>
      <c r="B13" s="17">
        <f>+'[1]Control Total Variances'!B11</f>
        <v>0</v>
      </c>
      <c r="C13" s="19" t="e">
        <f t="shared" si="0"/>
        <v>#REF!</v>
      </c>
      <c r="D13" s="10"/>
      <c r="E13" s="18">
        <f>+'[1]2012-13'!J11</f>
        <v>550.88</v>
      </c>
      <c r="F13" s="19">
        <f t="shared" si="1"/>
        <v>0.021386634252771677</v>
      </c>
      <c r="G13" s="10"/>
      <c r="H13" s="18">
        <f>+'[1]2013-14'!J11</f>
        <v>478.88</v>
      </c>
      <c r="I13" s="19">
        <f t="shared" si="2"/>
        <v>0.019541983994234655</v>
      </c>
      <c r="J13" s="10"/>
      <c r="K13" s="18">
        <f>+'[1]2014-15'!J11</f>
        <v>453.88</v>
      </c>
      <c r="L13" s="19">
        <f t="shared" si="3"/>
        <v>0.019125053654700457</v>
      </c>
      <c r="M13" s="10"/>
      <c r="N13" s="18">
        <f>+'[1]2015-16'!J11</f>
        <v>453.88</v>
      </c>
      <c r="O13" s="68">
        <f t="shared" si="4"/>
        <v>0.018919218701691845</v>
      </c>
      <c r="P13" s="18">
        <f>+'[1]2016-17'!I11</f>
        <v>453.88</v>
      </c>
      <c r="Q13" s="68">
        <f t="shared" si="4"/>
        <v>0.018919218701691845</v>
      </c>
    </row>
    <row r="14" spans="1:17" ht="12.75">
      <c r="A14" s="7"/>
      <c r="B14" s="9"/>
      <c r="C14" s="10"/>
      <c r="D14" s="10"/>
      <c r="E14" s="11"/>
      <c r="F14" s="10"/>
      <c r="G14" s="10"/>
      <c r="H14" s="11"/>
      <c r="I14" s="10"/>
      <c r="J14" s="10"/>
      <c r="K14" s="11"/>
      <c r="L14" s="10"/>
      <c r="M14" s="10"/>
      <c r="N14" s="11"/>
      <c r="O14" s="12"/>
      <c r="P14" s="11"/>
      <c r="Q14" s="12"/>
    </row>
    <row r="15" spans="1:17" ht="12.75">
      <c r="A15" s="54" t="s">
        <v>7</v>
      </c>
      <c r="B15" s="13">
        <f>+SUM(B16:B19)</f>
        <v>0</v>
      </c>
      <c r="C15" s="16" t="e">
        <f>+B15/$B$128</f>
        <v>#REF!</v>
      </c>
      <c r="D15" s="14"/>
      <c r="E15" s="15">
        <f>+SUM(E16:E19)</f>
        <v>-3553.2669999999994</v>
      </c>
      <c r="F15" s="16">
        <f>+E15/$E$128</f>
        <v>-0.13794732379364516</v>
      </c>
      <c r="G15" s="14"/>
      <c r="H15" s="15">
        <f>+SUM(H16:H19)</f>
        <v>-3738.2669999999994</v>
      </c>
      <c r="I15" s="16">
        <f>+H15/$H$128</f>
        <v>-0.15255002063184012</v>
      </c>
      <c r="J15" s="14"/>
      <c r="K15" s="15">
        <f>+SUM(K16:K19)</f>
        <v>-3845.2669999999994</v>
      </c>
      <c r="L15" s="16">
        <f>+K15/$K$128</f>
        <v>-0.16202727084614665</v>
      </c>
      <c r="M15" s="14"/>
      <c r="N15" s="15">
        <f>+SUM(N16:N19)</f>
        <v>-4148.267</v>
      </c>
      <c r="O15" s="67">
        <f>+N15/$N$128</f>
        <v>-0.17291348066892379</v>
      </c>
      <c r="P15" s="15">
        <f>+SUM(P16:P19)</f>
        <v>-4148.267</v>
      </c>
      <c r="Q15" s="67">
        <f>+P15/$N$128</f>
        <v>-0.17291348066892379</v>
      </c>
    </row>
    <row r="16" spans="1:17" ht="12.75">
      <c r="A16" s="6" t="s">
        <v>8</v>
      </c>
      <c r="B16" s="17">
        <f>+'[1]Control Total Variances'!B18</f>
        <v>0</v>
      </c>
      <c r="C16" s="19" t="e">
        <f>+B16/$B$128</f>
        <v>#REF!</v>
      </c>
      <c r="D16" s="10"/>
      <c r="E16" s="18">
        <f>+'[1]2012-13'!J14</f>
        <v>-6357.623</v>
      </c>
      <c r="F16" s="19">
        <f>+E16/$E$128</f>
        <v>-0.24681992052354235</v>
      </c>
      <c r="G16" s="10"/>
      <c r="H16" s="18">
        <f>+'[1]2013-14'!J14</f>
        <v>-6434.623</v>
      </c>
      <c r="I16" s="19">
        <f>+H16/$H$128</f>
        <v>-0.26258206580966875</v>
      </c>
      <c r="J16" s="10"/>
      <c r="K16" s="18">
        <f>+'[1]2014-15'!J14</f>
        <v>-6446.623</v>
      </c>
      <c r="L16" s="19">
        <f>+K16/$K$128</f>
        <v>-0.27164010480000444</v>
      </c>
      <c r="M16" s="10"/>
      <c r="N16" s="18">
        <f>+'[1]2015-16'!J14</f>
        <v>-6646.623</v>
      </c>
      <c r="O16" s="68">
        <f>+N16/$N$128</f>
        <v>-0.27705321707212294</v>
      </c>
      <c r="P16" s="18">
        <f>+'[1]2016-17'!I14</f>
        <v>-6646.623</v>
      </c>
      <c r="Q16" s="68">
        <f>+P16/$N$128</f>
        <v>-0.27705321707212294</v>
      </c>
    </row>
    <row r="17" spans="1:17" ht="12.75">
      <c r="A17" s="6" t="s">
        <v>9</v>
      </c>
      <c r="B17" s="17">
        <f>+'[1]Control Total Variances'!B19</f>
        <v>0</v>
      </c>
      <c r="C17" s="19" t="e">
        <f>+B17/$B$128</f>
        <v>#REF!</v>
      </c>
      <c r="D17" s="10"/>
      <c r="E17" s="18">
        <f>+'[1]2012-13'!J15</f>
        <v>876.4519999999999</v>
      </c>
      <c r="F17" s="19">
        <f>+E17/$E$128</f>
        <v>0.03402620963569242</v>
      </c>
      <c r="G17" s="10"/>
      <c r="H17" s="18">
        <f>+'[1]2013-14'!J15</f>
        <v>876.4519999999999</v>
      </c>
      <c r="I17" s="19">
        <f>+H17/$H$128</f>
        <v>0.03576597677020329</v>
      </c>
      <c r="J17" s="10"/>
      <c r="K17" s="18">
        <f>+'[1]2014-15'!J15</f>
        <v>876.4519999999999</v>
      </c>
      <c r="L17" s="19">
        <f>+K17/$K$128</f>
        <v>0.036930888176984054</v>
      </c>
      <c r="M17" s="10"/>
      <c r="N17" s="18">
        <f>+'[1]2015-16'!J15</f>
        <v>876.4519999999999</v>
      </c>
      <c r="O17" s="68">
        <f>+N17/$N$128</f>
        <v>0.03653341647469644</v>
      </c>
      <c r="P17" s="18">
        <f>+'[1]2016-17'!I15</f>
        <v>876.4519999999999</v>
      </c>
      <c r="Q17" s="68">
        <f>+P17/$N$128</f>
        <v>0.03653341647469644</v>
      </c>
    </row>
    <row r="18" spans="1:17" ht="12.75">
      <c r="A18" s="6" t="s">
        <v>10</v>
      </c>
      <c r="B18" s="17">
        <f>+'[1]Control Total Variances'!B20</f>
        <v>0</v>
      </c>
      <c r="C18" s="19" t="e">
        <f>+B18/$B$128</f>
        <v>#REF!</v>
      </c>
      <c r="D18" s="10"/>
      <c r="E18" s="18">
        <f>+'[1]2012-13'!J16</f>
        <v>175.982</v>
      </c>
      <c r="F18" s="19">
        <f>+E18/$E$128</f>
        <v>0.006832091687974269</v>
      </c>
      <c r="G18" s="10"/>
      <c r="H18" s="18">
        <f>+'[1]2013-14'!J16</f>
        <v>172.982</v>
      </c>
      <c r="I18" s="19">
        <f>+H18/$H$128</f>
        <v>0.0070589948949438255</v>
      </c>
      <c r="J18" s="10"/>
      <c r="K18" s="18">
        <f>+'[1]2014-15'!J16</f>
        <v>170.982</v>
      </c>
      <c r="L18" s="19">
        <f>+K18/$K$128</f>
        <v>0.0072046354190270405</v>
      </c>
      <c r="M18" s="10"/>
      <c r="N18" s="18">
        <f>+'[1]2015-16'!J16</f>
        <v>140.982</v>
      </c>
      <c r="O18" s="68">
        <f>+N18/$N$128</f>
        <v>0.005876595776420903</v>
      </c>
      <c r="P18" s="18">
        <f>+'[1]2016-17'!I16</f>
        <v>140.982</v>
      </c>
      <c r="Q18" s="68">
        <f>+P18/$N$128</f>
        <v>0.005876595776420903</v>
      </c>
    </row>
    <row r="19" spans="1:17" ht="12.75">
      <c r="A19" s="6" t="s">
        <v>86</v>
      </c>
      <c r="B19" s="17">
        <f>+'[1]Control Total Variances'!B21</f>
        <v>0</v>
      </c>
      <c r="C19" s="19" t="e">
        <f>+B19/$B$128</f>
        <v>#REF!</v>
      </c>
      <c r="D19" s="10"/>
      <c r="E19" s="18">
        <f>+'[1]2012-13'!J17</f>
        <v>1751.922</v>
      </c>
      <c r="F19" s="19">
        <f>+E19/$E$128</f>
        <v>0.06801429540623051</v>
      </c>
      <c r="G19" s="10"/>
      <c r="H19" s="18">
        <f>+'[1]2013-14'!J17</f>
        <v>1646.922</v>
      </c>
      <c r="I19" s="19">
        <f>+H19/$H$128</f>
        <v>0.06720707351268153</v>
      </c>
      <c r="J19" s="10"/>
      <c r="K19" s="18">
        <f>+'[1]2014-15'!J17</f>
        <v>1553.922</v>
      </c>
      <c r="L19" s="19">
        <f>+K19/$K$128</f>
        <v>0.06547731035784667</v>
      </c>
      <c r="M19" s="10"/>
      <c r="N19" s="18">
        <f>+'[1]2015-16'!J17</f>
        <v>1480.922</v>
      </c>
      <c r="O19" s="68">
        <f>+N19/$N$128</f>
        <v>0.06172972415208181</v>
      </c>
      <c r="P19" s="18">
        <f>+'[1]2016-17'!I17</f>
        <v>1480.922</v>
      </c>
      <c r="Q19" s="68">
        <f>+P19/$N$128</f>
        <v>0.06172972415208181</v>
      </c>
    </row>
    <row r="20" spans="1:17" ht="12.75">
      <c r="A20" s="50"/>
      <c r="B20" s="9"/>
      <c r="C20" s="10"/>
      <c r="D20" s="10"/>
      <c r="E20" s="11"/>
      <c r="F20" s="10"/>
      <c r="G20" s="10"/>
      <c r="H20" s="11"/>
      <c r="I20" s="10"/>
      <c r="J20" s="10"/>
      <c r="K20" s="11"/>
      <c r="L20" s="10"/>
      <c r="M20" s="10"/>
      <c r="N20" s="11"/>
      <c r="O20" s="12"/>
      <c r="P20" s="11"/>
      <c r="Q20" s="12"/>
    </row>
    <row r="21" spans="1:17" ht="12.75">
      <c r="A21" s="54" t="s">
        <v>87</v>
      </c>
      <c r="B21" s="13">
        <f>+SUM(B22:B27)</f>
        <v>0</v>
      </c>
      <c r="C21" s="16" t="e">
        <f aca="true" t="shared" si="5" ref="C21:C27">+B21/$B$128</f>
        <v>#REF!</v>
      </c>
      <c r="D21" s="14"/>
      <c r="E21" s="15">
        <f>+SUM(E22:E27)</f>
        <v>7220.183000000001</v>
      </c>
      <c r="F21" s="16">
        <f aca="true" t="shared" si="6" ref="F21:F27">+E21/$E$128</f>
        <v>0.28030680558212273</v>
      </c>
      <c r="G21" s="14"/>
      <c r="H21" s="15">
        <f>+SUM(H22:H27)</f>
        <v>7047.183000000001</v>
      </c>
      <c r="I21" s="16">
        <f aca="true" t="shared" si="7" ref="I21:I27">+H21/$H$128</f>
        <v>0.2875792210792737</v>
      </c>
      <c r="J21" s="14"/>
      <c r="K21" s="15">
        <f>+SUM(K22:K27)</f>
        <v>6839.183000000001</v>
      </c>
      <c r="L21" s="16">
        <f aca="true" t="shared" si="8" ref="L21:L27">+K21/$K$128</f>
        <v>0.28818132949086817</v>
      </c>
      <c r="M21" s="14"/>
      <c r="N21" s="15">
        <f>+SUM(N22:N27)</f>
        <v>6819.696</v>
      </c>
      <c r="O21" s="67">
        <f aca="true" t="shared" si="9" ref="O21:O27">+N21/$N$128</f>
        <v>0.28426747180543993</v>
      </c>
      <c r="P21" s="15">
        <f>+SUM(P22:P27)</f>
        <v>6749.397000000001</v>
      </c>
      <c r="Q21" s="67">
        <f aca="true" t="shared" si="10" ref="Q21:Q27">+P21/$N$128</f>
        <v>0.2813371771118861</v>
      </c>
    </row>
    <row r="22" spans="1:17" ht="12.75">
      <c r="A22" s="5" t="s">
        <v>11</v>
      </c>
      <c r="B22" s="17">
        <f>+'[1]Control Total Variances'!B24</f>
        <v>0</v>
      </c>
      <c r="C22" s="19" t="e">
        <f t="shared" si="5"/>
        <v>#REF!</v>
      </c>
      <c r="D22" s="10"/>
      <c r="E22" s="18">
        <f>+'[1]2012-13'!J20</f>
        <v>71.947</v>
      </c>
      <c r="F22" s="19">
        <f t="shared" si="6"/>
        <v>0.002793174873991003</v>
      </c>
      <c r="G22" s="10"/>
      <c r="H22" s="18">
        <f>+'[1]2013-14'!J20</f>
        <v>71.947</v>
      </c>
      <c r="I22" s="19">
        <f t="shared" si="7"/>
        <v>0.002935990482862514</v>
      </c>
      <c r="J22" s="10"/>
      <c r="K22" s="18">
        <f>+'[1]2014-15'!J20</f>
        <v>71.947</v>
      </c>
      <c r="L22" s="19">
        <f t="shared" si="8"/>
        <v>0.0030316168046504222</v>
      </c>
      <c r="M22" s="10"/>
      <c r="N22" s="18">
        <f>+'[1]2015-16'!J20</f>
        <v>71.947</v>
      </c>
      <c r="O22" s="68">
        <f t="shared" si="9"/>
        <v>0.0029989887810227887</v>
      </c>
      <c r="P22" s="18">
        <f>+'[1]2016-17'!I20</f>
        <v>71.947</v>
      </c>
      <c r="Q22" s="68">
        <f t="shared" si="10"/>
        <v>0.0029989887810227887</v>
      </c>
    </row>
    <row r="23" spans="1:17" ht="12.75">
      <c r="A23" s="5" t="s">
        <v>88</v>
      </c>
      <c r="B23" s="17">
        <f>+'[1]Control Total Variances'!B25</f>
        <v>0</v>
      </c>
      <c r="C23" s="19" t="e">
        <f t="shared" si="5"/>
        <v>#REF!</v>
      </c>
      <c r="D23" s="10"/>
      <c r="E23" s="18">
        <f>+'[1]2012-13'!J21</f>
        <v>1230.9650000000001</v>
      </c>
      <c r="F23" s="19">
        <f t="shared" si="6"/>
        <v>0.047789352005814495</v>
      </c>
      <c r="G23" s="10"/>
      <c r="H23" s="18">
        <f>+'[1]2013-14'!J21</f>
        <v>1186.9650000000001</v>
      </c>
      <c r="I23" s="19">
        <f t="shared" si="7"/>
        <v>0.04843729333385554</v>
      </c>
      <c r="J23" s="10"/>
      <c r="K23" s="18">
        <f>+'[1]2014-15'!J21</f>
        <v>1166.9650000000001</v>
      </c>
      <c r="L23" s="19">
        <f t="shared" si="8"/>
        <v>0.04917217819282083</v>
      </c>
      <c r="M23" s="10"/>
      <c r="N23" s="18">
        <f>+'[1]2015-16'!J21</f>
        <v>1166.9650000000001</v>
      </c>
      <c r="O23" s="68">
        <f t="shared" si="9"/>
        <v>0.04864295860628322</v>
      </c>
      <c r="P23" s="18">
        <f>+'[1]2016-17'!I21</f>
        <v>1166.9650000000001</v>
      </c>
      <c r="Q23" s="68">
        <f t="shared" si="10"/>
        <v>0.04864295860628322</v>
      </c>
    </row>
    <row r="24" spans="1:17" ht="12.75">
      <c r="A24" s="5" t="s">
        <v>89</v>
      </c>
      <c r="B24" s="17" t="str">
        <f>+'[1]Control Total Variances'!B26</f>
        <v>2011-12</v>
      </c>
      <c r="C24" s="19" t="e">
        <f t="shared" si="5"/>
        <v>#VALUE!</v>
      </c>
      <c r="D24" s="10"/>
      <c r="E24" s="18">
        <f>+'[1]2012-13'!J22</f>
        <v>1488.759</v>
      </c>
      <c r="F24" s="19">
        <f t="shared" si="6"/>
        <v>0.05779760423962044</v>
      </c>
      <c r="G24" s="10"/>
      <c r="H24" s="18">
        <f>+'[1]2013-14'!J22</f>
        <v>1488.759</v>
      </c>
      <c r="I24" s="19">
        <f t="shared" si="7"/>
        <v>0.06075280769560807</v>
      </c>
      <c r="J24" s="10"/>
      <c r="K24" s="18">
        <f>+'[1]2014-15'!J22</f>
        <v>1418.759</v>
      </c>
      <c r="L24" s="19">
        <f t="shared" si="8"/>
        <v>0.05978197320456765</v>
      </c>
      <c r="M24" s="10"/>
      <c r="N24" s="18">
        <f>+'[1]2015-16'!J22</f>
        <v>1418.759</v>
      </c>
      <c r="O24" s="68">
        <f t="shared" si="9"/>
        <v>0.059138564832100164</v>
      </c>
      <c r="P24" s="18">
        <f>+'[1]2016-17'!I22</f>
        <v>1418.759</v>
      </c>
      <c r="Q24" s="68">
        <f t="shared" si="10"/>
        <v>0.059138564832100164</v>
      </c>
    </row>
    <row r="25" spans="1:17" ht="12.75">
      <c r="A25" s="5" t="s">
        <v>90</v>
      </c>
      <c r="B25" s="17">
        <f>+'[1]Control Total Variances'!B27</f>
        <v>0</v>
      </c>
      <c r="C25" s="19" t="e">
        <f t="shared" si="5"/>
        <v>#REF!</v>
      </c>
      <c r="D25" s="10"/>
      <c r="E25" s="18">
        <f>+'[1]2012-13'!J23</f>
        <v>526.365</v>
      </c>
      <c r="F25" s="19">
        <f t="shared" si="6"/>
        <v>0.020434896417477786</v>
      </c>
      <c r="G25" s="10"/>
      <c r="H25" s="18">
        <f>+'[1]2013-14'!J23</f>
        <v>526.365</v>
      </c>
      <c r="I25" s="19">
        <f t="shared" si="7"/>
        <v>0.021479736896770223</v>
      </c>
      <c r="J25" s="10"/>
      <c r="K25" s="18">
        <f>+'[1]2014-15'!J23</f>
        <v>526.365</v>
      </c>
      <c r="L25" s="19">
        <f t="shared" si="8"/>
        <v>0.022179340061153623</v>
      </c>
      <c r="M25" s="10"/>
      <c r="N25" s="18">
        <f>+'[1]2015-16'!J23</f>
        <v>526.365</v>
      </c>
      <c r="O25" s="68">
        <f t="shared" si="9"/>
        <v>0.021940633101075236</v>
      </c>
      <c r="P25" s="18">
        <f>+'[1]2016-17'!I23</f>
        <v>524.365</v>
      </c>
      <c r="Q25" s="68">
        <f t="shared" si="10"/>
        <v>0.02185726649006928</v>
      </c>
    </row>
    <row r="26" spans="1:17" ht="12.75">
      <c r="A26" s="5" t="s">
        <v>91</v>
      </c>
      <c r="B26" s="17">
        <f>+'[1]Control Total Variances'!B28</f>
        <v>0</v>
      </c>
      <c r="C26" s="19" t="e">
        <f t="shared" si="5"/>
        <v>#REF!</v>
      </c>
      <c r="D26" s="10"/>
      <c r="E26" s="18">
        <f>+'[1]2012-13'!J24</f>
        <v>1080.251</v>
      </c>
      <c r="F26" s="19">
        <f t="shared" si="6"/>
        <v>0.04193823162610887</v>
      </c>
      <c r="G26" s="10"/>
      <c r="H26" s="18">
        <f>+'[1]2013-14'!J24</f>
        <v>1064.251</v>
      </c>
      <c r="I26" s="19">
        <f t="shared" si="7"/>
        <v>0.04342961912764832</v>
      </c>
      <c r="J26" s="10"/>
      <c r="K26" s="18">
        <f>+'[1]2014-15'!J24</f>
        <v>1021.251</v>
      </c>
      <c r="L26" s="19">
        <f t="shared" si="8"/>
        <v>0.043032255596008845</v>
      </c>
      <c r="M26" s="10"/>
      <c r="N26" s="18">
        <f>+'[1]2015-16'!J24</f>
        <v>1001.764</v>
      </c>
      <c r="O26" s="68">
        <f t="shared" si="9"/>
        <v>0.04175683485388568</v>
      </c>
      <c r="P26" s="18">
        <f>+'[1]2016-17'!I24</f>
        <v>951.764</v>
      </c>
      <c r="Q26" s="68">
        <f t="shared" si="10"/>
        <v>0.039672669578736754</v>
      </c>
    </row>
    <row r="27" spans="1:17" ht="12.75">
      <c r="A27" s="5" t="s">
        <v>92</v>
      </c>
      <c r="B27" s="17">
        <f>+'[1]Control Total Variances'!B29</f>
        <v>0</v>
      </c>
      <c r="C27" s="19" t="e">
        <f t="shared" si="5"/>
        <v>#REF!</v>
      </c>
      <c r="D27" s="10"/>
      <c r="E27" s="18">
        <f>+'[1]2012-13'!J25</f>
        <v>2821.896</v>
      </c>
      <c r="F27" s="19">
        <f t="shared" si="6"/>
        <v>0.10955354641911012</v>
      </c>
      <c r="G27" s="10"/>
      <c r="H27" s="18">
        <f>+'[1]2013-14'!J25</f>
        <v>2708.896</v>
      </c>
      <c r="I27" s="19">
        <f t="shared" si="7"/>
        <v>0.11054377354252899</v>
      </c>
      <c r="J27" s="10"/>
      <c r="K27" s="18">
        <f>+'[1]2014-15'!J25</f>
        <v>2633.896</v>
      </c>
      <c r="L27" s="19">
        <f t="shared" si="8"/>
        <v>0.11098396563166678</v>
      </c>
      <c r="M27" s="10"/>
      <c r="N27" s="18">
        <f>+'[1]2015-16'!J25</f>
        <v>2633.896</v>
      </c>
      <c r="O27" s="68">
        <f t="shared" si="9"/>
        <v>0.10978949163107286</v>
      </c>
      <c r="P27" s="18">
        <f>+'[1]2016-17'!I25</f>
        <v>2615.597</v>
      </c>
      <c r="Q27" s="68">
        <f t="shared" si="10"/>
        <v>0.10902672882367385</v>
      </c>
    </row>
    <row r="28" spans="1:17" ht="12.75">
      <c r="A28" s="51"/>
      <c r="B28" s="31"/>
      <c r="C28" s="24"/>
      <c r="D28" s="24"/>
      <c r="E28" s="32"/>
      <c r="F28" s="24"/>
      <c r="G28" s="24"/>
      <c r="H28" s="32"/>
      <c r="I28" s="24"/>
      <c r="J28" s="24"/>
      <c r="K28" s="32"/>
      <c r="L28" s="24"/>
      <c r="M28" s="24"/>
      <c r="N28" s="32"/>
      <c r="O28" s="69"/>
      <c r="P28" s="32"/>
      <c r="Q28" s="69"/>
    </row>
    <row r="29" spans="1:17" ht="12.75">
      <c r="A29" s="48" t="s">
        <v>12</v>
      </c>
      <c r="B29" s="25" t="e">
        <f>+B31+#REF!+B44</f>
        <v>#REF!</v>
      </c>
      <c r="C29" s="30" t="e">
        <f>+B29/$B$128</f>
        <v>#REF!</v>
      </c>
      <c r="D29" s="29"/>
      <c r="E29" s="26">
        <f>+E31+E44+E39</f>
        <v>7279.599816999999</v>
      </c>
      <c r="F29" s="30">
        <f>+E29/$E$128</f>
        <v>0.2826135252554506</v>
      </c>
      <c r="G29" s="29"/>
      <c r="H29" s="26">
        <f>+H31+H44+H39</f>
        <v>7255.2677248499995</v>
      </c>
      <c r="I29" s="30">
        <f>+H29/$H$128</f>
        <v>0.2960706768979827</v>
      </c>
      <c r="J29" s="29"/>
      <c r="K29" s="26">
        <f>+K31+K44+K39</f>
        <v>7284.6690280924995</v>
      </c>
      <c r="L29" s="30">
        <f>+K29/$K$128</f>
        <v>0.3069526879770064</v>
      </c>
      <c r="M29" s="29"/>
      <c r="N29" s="26">
        <f>+N31+N44+N39</f>
        <v>6995.7690280925</v>
      </c>
      <c r="O29" s="66">
        <f>+N29/$N$128</f>
        <v>0.2916067776262541</v>
      </c>
      <c r="P29" s="26">
        <f>+P31+P44+P39</f>
        <v>6945.7690280925</v>
      </c>
      <c r="Q29" s="66">
        <f>+P29/$N$128</f>
        <v>0.28952261235110516</v>
      </c>
    </row>
    <row r="30" spans="1:17" ht="12.75">
      <c r="A30" s="50"/>
      <c r="B30" s="9"/>
      <c r="C30" s="10"/>
      <c r="D30" s="10"/>
      <c r="E30" s="11"/>
      <c r="F30" s="10"/>
      <c r="G30" s="10"/>
      <c r="H30" s="11"/>
      <c r="I30" s="10"/>
      <c r="J30" s="10"/>
      <c r="K30" s="11"/>
      <c r="L30" s="10"/>
      <c r="M30" s="10"/>
      <c r="N30" s="11"/>
      <c r="O30" s="12"/>
      <c r="P30" s="11"/>
      <c r="Q30" s="12"/>
    </row>
    <row r="31" spans="1:17" ht="12.75">
      <c r="A31" s="7" t="s">
        <v>13</v>
      </c>
      <c r="B31" s="13">
        <f>+SUM(B32:B36)</f>
        <v>0</v>
      </c>
      <c r="C31" s="16" t="e">
        <f aca="true" t="shared" si="11" ref="C31:C36">+B31/$B$128</f>
        <v>#REF!</v>
      </c>
      <c r="D31" s="14"/>
      <c r="E31" s="15">
        <f>+SUM(E32:E37)</f>
        <v>2194.9210000000003</v>
      </c>
      <c r="F31" s="16">
        <f aca="true" t="shared" si="12" ref="F31:F42">+E31/$E$128</f>
        <v>0.08521270084360998</v>
      </c>
      <c r="G31" s="14"/>
      <c r="H31" s="15">
        <f>+SUM(H32:H37)</f>
        <v>2063.9210000000003</v>
      </c>
      <c r="I31" s="16">
        <f aca="true" t="shared" si="13" ref="I31:I37">+H31/$H$128</f>
        <v>0.08422383717708985</v>
      </c>
      <c r="J31" s="14"/>
      <c r="K31" s="15">
        <f>+SUM(K32:K37)</f>
        <v>2029.9210000000003</v>
      </c>
      <c r="L31" s="16">
        <f aca="true" t="shared" si="14" ref="L31:L37">+K31/$K$128</f>
        <v>0.08553438803164538</v>
      </c>
      <c r="M31" s="14"/>
      <c r="N31" s="15">
        <f>+SUM(N32:N37)</f>
        <v>1989.9210000000003</v>
      </c>
      <c r="O31" s="67">
        <f aca="true" t="shared" si="15" ref="O31:Q37">+N31/$N$128</f>
        <v>0.08294648496979233</v>
      </c>
      <c r="P31" s="15">
        <f>+SUM(P32:P37)</f>
        <v>1949.9210000000003</v>
      </c>
      <c r="Q31" s="67">
        <f t="shared" si="15"/>
        <v>0.08127915274967319</v>
      </c>
    </row>
    <row r="32" spans="1:17" ht="12.75">
      <c r="A32" s="4" t="s">
        <v>14</v>
      </c>
      <c r="B32" s="17">
        <f>+'[1]Control Total Variances'!B48</f>
        <v>0</v>
      </c>
      <c r="C32" s="19" t="e">
        <f t="shared" si="11"/>
        <v>#REF!</v>
      </c>
      <c r="D32" s="10"/>
      <c r="E32" s="18">
        <f>+'[1]2012-13'!J30</f>
        <v>1283.228</v>
      </c>
      <c r="F32" s="19">
        <f t="shared" si="12"/>
        <v>0.04981834137909471</v>
      </c>
      <c r="G32" s="10"/>
      <c r="H32" s="18">
        <f>+'[1]2013-14'!J30</f>
        <v>1283.228</v>
      </c>
      <c r="I32" s="19">
        <f t="shared" si="13"/>
        <v>0.052365563475095536</v>
      </c>
      <c r="J32" s="10"/>
      <c r="K32" s="18">
        <f>+'[1]2014-15'!J30</f>
        <v>1283.228</v>
      </c>
      <c r="L32" s="19">
        <f t="shared" si="14"/>
        <v>0.05407112970656111</v>
      </c>
      <c r="M32" s="10"/>
      <c r="N32" s="18">
        <f>+'[1]2015-16'!J30</f>
        <v>1243.228</v>
      </c>
      <c r="O32" s="68">
        <f t="shared" si="15"/>
        <v>0.051821852533856856</v>
      </c>
      <c r="P32" s="18">
        <f>+'[1]2016-17'!I30</f>
        <v>1203.228</v>
      </c>
      <c r="Q32" s="68">
        <f t="shared" si="15"/>
        <v>0.050154520313737724</v>
      </c>
    </row>
    <row r="33" spans="1:17" ht="12.75">
      <c r="A33" s="4" t="s">
        <v>15</v>
      </c>
      <c r="B33" s="17">
        <f>+'[1]Control Total Variances'!B49</f>
        <v>0</v>
      </c>
      <c r="C33" s="19" t="e">
        <f t="shared" si="11"/>
        <v>#REF!</v>
      </c>
      <c r="D33" s="10"/>
      <c r="E33" s="18">
        <f>+'[1]2012-13'!J31</f>
        <v>77.80099999999999</v>
      </c>
      <c r="F33" s="19">
        <f t="shared" si="12"/>
        <v>0.0030204428033326477</v>
      </c>
      <c r="G33" s="10"/>
      <c r="H33" s="18">
        <f>+'[1]2013-14'!J31</f>
        <v>57.80099999999999</v>
      </c>
      <c r="I33" s="19">
        <f t="shared" si="13"/>
        <v>0.002358724976718086</v>
      </c>
      <c r="J33" s="10"/>
      <c r="K33" s="18">
        <f>+'[1]2014-15'!J31</f>
        <v>57.80099999999999</v>
      </c>
      <c r="L33" s="19">
        <f t="shared" si="14"/>
        <v>0.002435549542379794</v>
      </c>
      <c r="M33" s="10"/>
      <c r="N33" s="18">
        <f>+'[1]2015-16'!J31</f>
        <v>57.80099999999999</v>
      </c>
      <c r="O33" s="68">
        <f t="shared" si="15"/>
        <v>0.002409336741377655</v>
      </c>
      <c r="P33" s="18">
        <f>+'[1]2016-17'!I31</f>
        <v>57.80099999999999</v>
      </c>
      <c r="Q33" s="68">
        <f t="shared" si="15"/>
        <v>0.002409336741377655</v>
      </c>
    </row>
    <row r="34" spans="1:17" ht="12.75">
      <c r="A34" s="4" t="s">
        <v>16</v>
      </c>
      <c r="B34" s="17">
        <f>+'[1]Control Total Variances'!B50</f>
        <v>0</v>
      </c>
      <c r="C34" s="19" t="e">
        <f t="shared" si="11"/>
        <v>#REF!</v>
      </c>
      <c r="D34" s="10"/>
      <c r="E34" s="18">
        <f>+'[1]2012-13'!J32</f>
        <v>66.025</v>
      </c>
      <c r="F34" s="19">
        <f t="shared" si="12"/>
        <v>0.002563267002866777</v>
      </c>
      <c r="G34" s="10"/>
      <c r="H34" s="18">
        <f>+'[1]2013-14'!J32</f>
        <v>66.025</v>
      </c>
      <c r="I34" s="19">
        <f t="shared" si="13"/>
        <v>0.0026943273747480436</v>
      </c>
      <c r="J34" s="10"/>
      <c r="K34" s="18">
        <f>+'[1]2014-15'!J32</f>
        <v>66.025</v>
      </c>
      <c r="L34" s="19">
        <f t="shared" si="14"/>
        <v>0.002782082637594954</v>
      </c>
      <c r="M34" s="10"/>
      <c r="N34" s="18">
        <f>+'[1]2015-16'!J32</f>
        <v>66.025</v>
      </c>
      <c r="O34" s="68">
        <f t="shared" si="15"/>
        <v>0.0027521402458341505</v>
      </c>
      <c r="P34" s="18">
        <f>+'[1]2016-17'!I32</f>
        <v>66.025</v>
      </c>
      <c r="Q34" s="68">
        <f t="shared" si="15"/>
        <v>0.0027521402458341505</v>
      </c>
    </row>
    <row r="35" spans="1:17" ht="12.75">
      <c r="A35" s="4" t="s">
        <v>17</v>
      </c>
      <c r="B35" s="17">
        <f>+'[1]Control Total Variances'!B51</f>
        <v>0</v>
      </c>
      <c r="C35" s="19" t="e">
        <f t="shared" si="11"/>
        <v>#REF!</v>
      </c>
      <c r="D35" s="10"/>
      <c r="E35" s="18">
        <f>+'[1]2012-13'!J33</f>
        <v>393.389</v>
      </c>
      <c r="F35" s="19">
        <f t="shared" si="12"/>
        <v>0.015272412616293198</v>
      </c>
      <c r="G35" s="10"/>
      <c r="H35" s="18">
        <f>+'[1]2013-14'!J33</f>
        <v>307.389</v>
      </c>
      <c r="I35" s="19">
        <f t="shared" si="13"/>
        <v>0.012543833357007594</v>
      </c>
      <c r="J35" s="10"/>
      <c r="K35" s="18">
        <f>+'[1]2014-15'!J33</f>
        <v>303.389</v>
      </c>
      <c r="L35" s="19">
        <f t="shared" si="14"/>
        <v>0.012783843534074902</v>
      </c>
      <c r="M35" s="10"/>
      <c r="N35" s="18">
        <f>+'[1]2015-16'!J33</f>
        <v>303.389</v>
      </c>
      <c r="O35" s="68">
        <f t="shared" si="15"/>
        <v>0.01264625637324312</v>
      </c>
      <c r="P35" s="18">
        <f>+'[1]2016-17'!I33</f>
        <v>303.389</v>
      </c>
      <c r="Q35" s="68">
        <f t="shared" si="15"/>
        <v>0.01264625637324312</v>
      </c>
    </row>
    <row r="36" spans="1:17" ht="12.75">
      <c r="A36" s="4" t="s">
        <v>18</v>
      </c>
      <c r="B36" s="17">
        <f>+'[1]Control Total Variances'!B52</f>
        <v>0</v>
      </c>
      <c r="C36" s="19" t="e">
        <f t="shared" si="11"/>
        <v>#REF!</v>
      </c>
      <c r="D36" s="10"/>
      <c r="E36" s="18">
        <f>+'[1]2012-13'!J34</f>
        <v>65.68299999999999</v>
      </c>
      <c r="F36" s="19">
        <f t="shared" si="12"/>
        <v>0.0025499896486073227</v>
      </c>
      <c r="G36" s="10"/>
      <c r="H36" s="18">
        <f>+'[1]2013-14'!J34</f>
        <v>65.68299999999999</v>
      </c>
      <c r="I36" s="19">
        <f t="shared" si="13"/>
        <v>0.002680371146619852</v>
      </c>
      <c r="J36" s="10"/>
      <c r="K36" s="18">
        <f>+'[1]2014-15'!J34</f>
        <v>65.68299999999999</v>
      </c>
      <c r="L36" s="19">
        <f t="shared" si="14"/>
        <v>0.0027676718498318717</v>
      </c>
      <c r="M36" s="10"/>
      <c r="N36" s="18">
        <f>+'[1]2015-16'!J34</f>
        <v>65.68299999999999</v>
      </c>
      <c r="O36" s="68">
        <f t="shared" si="15"/>
        <v>0.0027378845553521314</v>
      </c>
      <c r="P36" s="18">
        <f>+'[1]2016-17'!I34</f>
        <v>65.68299999999999</v>
      </c>
      <c r="Q36" s="68">
        <f t="shared" si="15"/>
        <v>0.0027378845553521314</v>
      </c>
    </row>
    <row r="37" spans="1:17" ht="12.75">
      <c r="A37" s="50" t="s">
        <v>93</v>
      </c>
      <c r="B37" s="17"/>
      <c r="C37" s="10"/>
      <c r="D37" s="10"/>
      <c r="E37" s="18">
        <f>+'[1]2012-13'!J35</f>
        <v>308.795</v>
      </c>
      <c r="F37" s="19">
        <f t="shared" si="12"/>
        <v>0.011988247393415316</v>
      </c>
      <c r="G37" s="10"/>
      <c r="H37" s="18">
        <f>+'[1]2013-14'!J35</f>
        <v>283.795</v>
      </c>
      <c r="I37" s="19">
        <f t="shared" si="13"/>
        <v>0.011581016846900735</v>
      </c>
      <c r="J37" s="10"/>
      <c r="K37" s="18">
        <f>+'[1]2014-15'!J35</f>
        <v>253.79500000000002</v>
      </c>
      <c r="L37" s="19">
        <f t="shared" si="14"/>
        <v>0.010694110761202746</v>
      </c>
      <c r="M37" s="10"/>
      <c r="N37" s="18">
        <f>+'[1]2015-16'!J35</f>
        <v>253.79500000000002</v>
      </c>
      <c r="O37" s="68">
        <f t="shared" si="15"/>
        <v>0.010579014520128409</v>
      </c>
      <c r="P37" s="18">
        <f>+'[1]2016-17'!I35</f>
        <v>253.79500000000002</v>
      </c>
      <c r="Q37" s="68">
        <f t="shared" si="15"/>
        <v>0.010579014520128409</v>
      </c>
    </row>
    <row r="38" spans="1:17" ht="12.75">
      <c r="A38" s="50"/>
      <c r="B38" s="17"/>
      <c r="C38" s="10"/>
      <c r="D38" s="10"/>
      <c r="E38" s="18"/>
      <c r="F38" s="19"/>
      <c r="G38" s="10"/>
      <c r="H38" s="18"/>
      <c r="I38" s="10"/>
      <c r="J38" s="10"/>
      <c r="K38" s="18"/>
      <c r="L38" s="10"/>
      <c r="M38" s="10"/>
      <c r="N38" s="18"/>
      <c r="O38" s="12"/>
      <c r="P38" s="18"/>
      <c r="Q38" s="12"/>
    </row>
    <row r="39" spans="1:17" ht="12.75">
      <c r="A39" s="7" t="s">
        <v>98</v>
      </c>
      <c r="B39" s="13"/>
      <c r="C39" s="16"/>
      <c r="D39" s="14"/>
      <c r="E39" s="15">
        <f>+SUM(E40:E42)</f>
        <v>2999.8688169999996</v>
      </c>
      <c r="F39" s="19">
        <f t="shared" si="12"/>
        <v>0.11646292694502221</v>
      </c>
      <c r="G39" s="14"/>
      <c r="H39" s="15">
        <f>+SUM(H40:H42)</f>
        <v>3142.5367248499997</v>
      </c>
      <c r="I39" s="19">
        <f>+H39/$E$128</f>
        <v>0.12200167651806187</v>
      </c>
      <c r="J39" s="14"/>
      <c r="K39" s="15">
        <f>+SUM(K40:K42)</f>
        <v>3231.9380280924997</v>
      </c>
      <c r="L39" s="19">
        <f>+K39/$E$128</f>
        <v>0.1254724741040488</v>
      </c>
      <c r="M39" s="14"/>
      <c r="N39" s="15">
        <f>+SUM(N40:N42)</f>
        <v>3031.9380280924997</v>
      </c>
      <c r="O39" s="68">
        <f aca="true" t="shared" si="16" ref="O39:Q42">+N39/$E$128</f>
        <v>0.11770793944939745</v>
      </c>
      <c r="P39" s="15">
        <f>+SUM(P40:P42)</f>
        <v>3031.9380280924997</v>
      </c>
      <c r="Q39" s="19">
        <f t="shared" si="16"/>
        <v>0.11770793944939745</v>
      </c>
    </row>
    <row r="40" spans="1:17" ht="12.75">
      <c r="A40" s="5" t="s">
        <v>19</v>
      </c>
      <c r="B40" s="17"/>
      <c r="C40" s="10"/>
      <c r="D40" s="10"/>
      <c r="E40" s="18">
        <f>+'[1]2012-13'!J38</f>
        <v>123.131</v>
      </c>
      <c r="F40" s="19">
        <f t="shared" si="12"/>
        <v>0.0047802745828093764</v>
      </c>
      <c r="G40" s="10"/>
      <c r="H40" s="18">
        <f>+'[1]2013-14'!J38</f>
        <v>123.131</v>
      </c>
      <c r="I40" s="19">
        <f>+H40/$E$128</f>
        <v>0.0047802745828093764</v>
      </c>
      <c r="J40" s="10"/>
      <c r="K40" s="18">
        <f>+'[1]2014-15'!J38</f>
        <v>123.131</v>
      </c>
      <c r="L40" s="19">
        <f>+K40/$E$128</f>
        <v>0.0047802745828093764</v>
      </c>
      <c r="M40" s="10"/>
      <c r="N40" s="18">
        <f>+'[1]2015-16'!J38</f>
        <v>123.131</v>
      </c>
      <c r="O40" s="68">
        <f t="shared" si="16"/>
        <v>0.0047802745828093764</v>
      </c>
      <c r="P40" s="18">
        <f>+'[1]2016-17'!I38</f>
        <v>123.131</v>
      </c>
      <c r="Q40" s="19">
        <f t="shared" si="16"/>
        <v>0.0047802745828093764</v>
      </c>
    </row>
    <row r="41" spans="1:17" ht="12.75">
      <c r="A41" s="5" t="s">
        <v>20</v>
      </c>
      <c r="B41" s="17"/>
      <c r="C41" s="10"/>
      <c r="D41" s="10"/>
      <c r="E41" s="18">
        <f>+'[1]2012-13'!J39</f>
        <v>2772.2598169999997</v>
      </c>
      <c r="F41" s="19">
        <f t="shared" si="12"/>
        <v>0.10762653710396952</v>
      </c>
      <c r="G41" s="10"/>
      <c r="H41" s="18">
        <f>+'[1]2013-14'!J39</f>
        <v>2919.92772485</v>
      </c>
      <c r="I41" s="19">
        <f>+H41/$E$128</f>
        <v>0.11335940004337546</v>
      </c>
      <c r="J41" s="10"/>
      <c r="K41" s="18">
        <f>+'[1]2014-15'!J39</f>
        <v>3011.3290280925</v>
      </c>
      <c r="L41" s="19">
        <f>+K41/$E$128</f>
        <v>0.11690784297590891</v>
      </c>
      <c r="M41" s="10"/>
      <c r="N41" s="18">
        <f>+'[1]2015-16'!J39</f>
        <v>2811.3290280925</v>
      </c>
      <c r="O41" s="68">
        <f t="shared" si="16"/>
        <v>0.10914330832125756</v>
      </c>
      <c r="P41" s="18">
        <f>+'[1]2016-17'!I39</f>
        <v>2811.3290280925</v>
      </c>
      <c r="Q41" s="19">
        <f t="shared" si="16"/>
        <v>0.10914330832125756</v>
      </c>
    </row>
    <row r="42" spans="1:17" ht="12.75">
      <c r="A42" s="5" t="s">
        <v>21</v>
      </c>
      <c r="B42" s="17"/>
      <c r="C42" s="10"/>
      <c r="D42" s="10"/>
      <c r="E42" s="18">
        <f>+'[1]2012-13'!J40</f>
        <v>104.478</v>
      </c>
      <c r="F42" s="19">
        <f t="shared" si="12"/>
        <v>0.004056115258243318</v>
      </c>
      <c r="G42" s="10"/>
      <c r="H42" s="18">
        <f>+'[1]2013-14'!J40</f>
        <v>99.478</v>
      </c>
      <c r="I42" s="19">
        <f>+H42/$E$128</f>
        <v>0.0038620018918770344</v>
      </c>
      <c r="J42" s="10"/>
      <c r="K42" s="18">
        <f>+'[1]2014-15'!J40</f>
        <v>97.478</v>
      </c>
      <c r="L42" s="19">
        <f>+K42/$E$128</f>
        <v>0.0037843565453305208</v>
      </c>
      <c r="M42" s="10"/>
      <c r="N42" s="18">
        <f>+'[1]2015-16'!J40</f>
        <v>97.478</v>
      </c>
      <c r="O42" s="68">
        <f t="shared" si="16"/>
        <v>0.0037843565453305208</v>
      </c>
      <c r="P42" s="18">
        <f>+'[1]2016-17'!I40</f>
        <v>97.478</v>
      </c>
      <c r="Q42" s="19">
        <f t="shared" si="16"/>
        <v>0.0037843565453305208</v>
      </c>
    </row>
    <row r="43" spans="1:17" ht="12.75">
      <c r="A43" s="50"/>
      <c r="B43" s="17"/>
      <c r="C43" s="10"/>
      <c r="D43" s="10"/>
      <c r="E43" s="18"/>
      <c r="F43" s="10"/>
      <c r="G43" s="10"/>
      <c r="H43" s="18"/>
      <c r="I43" s="10"/>
      <c r="J43" s="10"/>
      <c r="K43" s="18"/>
      <c r="L43" s="10"/>
      <c r="M43" s="10"/>
      <c r="N43" s="18"/>
      <c r="O43" s="12"/>
      <c r="P43" s="18"/>
      <c r="Q43" s="12"/>
    </row>
    <row r="44" spans="1:17" ht="12.75">
      <c r="A44" s="7" t="s">
        <v>94</v>
      </c>
      <c r="B44" s="13">
        <f>+SUM(B45:B50)</f>
        <v>0</v>
      </c>
      <c r="C44" s="16" t="e">
        <f aca="true" t="shared" si="17" ref="C44:C49">+B44/$B$128</f>
        <v>#REF!</v>
      </c>
      <c r="D44" s="14"/>
      <c r="E44" s="15">
        <f>+SUM(E45:E50)</f>
        <v>2084.81</v>
      </c>
      <c r="F44" s="16">
        <f aca="true" t="shared" si="18" ref="F44:F49">+E44/$E$128</f>
        <v>0.0809378974668184</v>
      </c>
      <c r="G44" s="14"/>
      <c r="H44" s="15">
        <f>+SUM(H45:H50)</f>
        <v>2048.81</v>
      </c>
      <c r="I44" s="16">
        <f aca="true" t="shared" si="19" ref="I44:I49">+H44/$H$128</f>
        <v>0.08360719225532054</v>
      </c>
      <c r="J44" s="14"/>
      <c r="K44" s="15">
        <f>+SUM(K45:K50)</f>
        <v>2022.81</v>
      </c>
      <c r="L44" s="16">
        <f aca="true" t="shared" si="20" ref="L44:L49">+K44/$K$128</f>
        <v>0.08523475320186971</v>
      </c>
      <c r="M44" s="14"/>
      <c r="N44" s="15">
        <f>+SUM(N45:N50)</f>
        <v>1973.91</v>
      </c>
      <c r="O44" s="67">
        <f aca="true" t="shared" si="21" ref="O44:O49">+N44/$N$128</f>
        <v>0.08227909356538414</v>
      </c>
      <c r="P44" s="15">
        <f>+SUM(P45:P50)</f>
        <v>1963.91</v>
      </c>
      <c r="Q44" s="67">
        <f aca="true" t="shared" si="22" ref="Q44:Q49">+P44/$N$128</f>
        <v>0.08186226051035435</v>
      </c>
    </row>
    <row r="45" spans="1:17" ht="12.75">
      <c r="A45" s="78" t="s">
        <v>95</v>
      </c>
      <c r="B45" s="17">
        <f>+'[1]Control Total Variances'!B57</f>
        <v>0</v>
      </c>
      <c r="C45" s="19" t="e">
        <f t="shared" si="17"/>
        <v>#REF!</v>
      </c>
      <c r="D45" s="10"/>
      <c r="E45" s="18">
        <f>+'[1]2012-13'!J43</f>
        <v>192.583</v>
      </c>
      <c r="F45" s="19">
        <f t="shared" si="18"/>
        <v>0.007476586886983604</v>
      </c>
      <c r="G45" s="10"/>
      <c r="H45" s="18">
        <f>+'[1]2013-14'!J43</f>
        <v>156.583</v>
      </c>
      <c r="I45" s="19">
        <f t="shared" si="19"/>
        <v>0.006389789675428594</v>
      </c>
      <c r="J45" s="10"/>
      <c r="K45" s="18">
        <f>+'[1]2014-15'!J43</f>
        <v>130.583</v>
      </c>
      <c r="L45" s="19">
        <f t="shared" si="20"/>
        <v>0.005502350580311425</v>
      </c>
      <c r="M45" s="10"/>
      <c r="N45" s="18">
        <f>+'[1]2015-16'!J43</f>
        <v>81.68299999999999</v>
      </c>
      <c r="O45" s="68">
        <f t="shared" si="21"/>
        <v>0.003404817443399786</v>
      </c>
      <c r="P45" s="18">
        <f>+'[1]2016-17'!I43</f>
        <v>71.68299999999999</v>
      </c>
      <c r="Q45" s="68">
        <f t="shared" si="22"/>
        <v>0.002987984388370002</v>
      </c>
    </row>
    <row r="46" spans="1:17" ht="12.75">
      <c r="A46" s="78" t="s">
        <v>96</v>
      </c>
      <c r="B46" s="17">
        <f>+'[1]Control Total Variances'!B58</f>
        <v>0</v>
      </c>
      <c r="C46" s="19" t="e">
        <f t="shared" si="17"/>
        <v>#REF!</v>
      </c>
      <c r="D46" s="10"/>
      <c r="E46" s="18">
        <f>+'[1]2012-13'!J44</f>
        <v>-67.002</v>
      </c>
      <c r="F46" s="19">
        <f t="shared" si="18"/>
        <v>-0.0026011967546547485</v>
      </c>
      <c r="G46" s="10"/>
      <c r="H46" s="18">
        <f>+'[1]2013-14'!J44</f>
        <v>-67.002</v>
      </c>
      <c r="I46" s="19">
        <f t="shared" si="19"/>
        <v>-0.002734196482587935</v>
      </c>
      <c r="J46" s="10"/>
      <c r="K46" s="18">
        <f>+'[1]2014-15'!J44</f>
        <v>-67.002</v>
      </c>
      <c r="L46" s="19">
        <f t="shared" si="20"/>
        <v>-0.0028232502973742834</v>
      </c>
      <c r="M46" s="10"/>
      <c r="N46" s="18">
        <f>+'[1]2015-16'!J44</f>
        <v>-67.002</v>
      </c>
      <c r="O46" s="68">
        <f t="shared" si="21"/>
        <v>-0.00279286483531056</v>
      </c>
      <c r="P46" s="18">
        <f>+'[1]2016-17'!I44</f>
        <v>-67.002</v>
      </c>
      <c r="Q46" s="68">
        <f t="shared" si="22"/>
        <v>-0.00279286483531056</v>
      </c>
    </row>
    <row r="47" spans="1:17" ht="12.75">
      <c r="A47" s="78" t="s">
        <v>97</v>
      </c>
      <c r="B47" s="17">
        <f>+'[1]Control Total Variances'!B59</f>
        <v>0</v>
      </c>
      <c r="C47" s="19" t="e">
        <f t="shared" si="17"/>
        <v>#REF!</v>
      </c>
      <c r="D47" s="10"/>
      <c r="E47" s="18">
        <f>+'[1]2012-13'!J45</f>
        <v>1645.609</v>
      </c>
      <c r="F47" s="19">
        <f t="shared" si="18"/>
        <v>0.06388694054253076</v>
      </c>
      <c r="G47" s="10"/>
      <c r="H47" s="18">
        <f>+'[1]2013-14'!J45</f>
        <v>1645.609</v>
      </c>
      <c r="I47" s="19">
        <f t="shared" si="19"/>
        <v>0.06715349302282095</v>
      </c>
      <c r="J47" s="10"/>
      <c r="K47" s="18">
        <f>+'[1]2014-15'!J45</f>
        <v>1645.609</v>
      </c>
      <c r="L47" s="19">
        <f t="shared" si="20"/>
        <v>0.06934070771934864</v>
      </c>
      <c r="M47" s="10"/>
      <c r="N47" s="18">
        <f>+'[1]2015-16'!J45</f>
        <v>1645.609</v>
      </c>
      <c r="O47" s="68">
        <f t="shared" si="21"/>
        <v>0.06859442268545081</v>
      </c>
      <c r="P47" s="18">
        <f>+'[1]2016-17'!I45</f>
        <v>1645.609</v>
      </c>
      <c r="Q47" s="68">
        <f t="shared" si="22"/>
        <v>0.06859442268545081</v>
      </c>
    </row>
    <row r="48" spans="1:17" ht="12.75">
      <c r="A48" s="78" t="s">
        <v>22</v>
      </c>
      <c r="B48" s="17">
        <f>+'[1]Control Total Variances'!B60</f>
        <v>0</v>
      </c>
      <c r="C48" s="19" t="e">
        <f t="shared" si="17"/>
        <v>#REF!</v>
      </c>
      <c r="D48" s="10"/>
      <c r="E48" s="18">
        <f>+'[1]2012-13'!J46</f>
        <v>91.179</v>
      </c>
      <c r="F48" s="19">
        <f t="shared" si="18"/>
        <v>0.003539812526382277</v>
      </c>
      <c r="G48" s="10"/>
      <c r="H48" s="18">
        <f>+'[1]2013-14'!J46</f>
        <v>91.179</v>
      </c>
      <c r="I48" s="19">
        <f t="shared" si="19"/>
        <v>0.003720803872808056</v>
      </c>
      <c r="J48" s="10"/>
      <c r="K48" s="18">
        <f>+'[1]2014-15'!J46</f>
        <v>91.179</v>
      </c>
      <c r="L48" s="19">
        <f t="shared" si="20"/>
        <v>0.003841991863888986</v>
      </c>
      <c r="M48" s="10"/>
      <c r="N48" s="18">
        <f>+'[1]2015-16'!J46</f>
        <v>91.179</v>
      </c>
      <c r="O48" s="68">
        <f t="shared" si="21"/>
        <v>0.0038006421124560695</v>
      </c>
      <c r="P48" s="18">
        <f>+'[1]2016-17'!I46</f>
        <v>91.179</v>
      </c>
      <c r="Q48" s="68">
        <f t="shared" si="22"/>
        <v>0.0038006421124560695</v>
      </c>
    </row>
    <row r="49" spans="1:17" ht="12.75">
      <c r="A49" s="78" t="s">
        <v>94</v>
      </c>
      <c r="B49" s="17">
        <f>+'[1]Control Total Variances'!B61</f>
        <v>0</v>
      </c>
      <c r="C49" s="19" t="e">
        <f t="shared" si="17"/>
        <v>#REF!</v>
      </c>
      <c r="D49" s="10"/>
      <c r="E49" s="18">
        <f>+'[1]2012-13'!J47</f>
        <v>222.441</v>
      </c>
      <c r="F49" s="19">
        <f t="shared" si="18"/>
        <v>0.008635754265576504</v>
      </c>
      <c r="G49" s="10"/>
      <c r="H49" s="18">
        <f>+'[1]2013-14'!J47</f>
        <v>222.441</v>
      </c>
      <c r="I49" s="19">
        <f t="shared" si="19"/>
        <v>0.009077302166850883</v>
      </c>
      <c r="J49" s="10"/>
      <c r="K49" s="18">
        <f>+'[1]2014-15'!J47</f>
        <v>222.441</v>
      </c>
      <c r="L49" s="19">
        <f t="shared" si="20"/>
        <v>0.00937295333569495</v>
      </c>
      <c r="M49" s="10"/>
      <c r="N49" s="18">
        <f>+'[1]2015-16'!J47</f>
        <v>222.441</v>
      </c>
      <c r="O49" s="68">
        <f t="shared" si="21"/>
        <v>0.009272076159388023</v>
      </c>
      <c r="P49" s="18">
        <f>+'[1]2016-17'!I47</f>
        <v>222.441</v>
      </c>
      <c r="Q49" s="68">
        <f t="shared" si="22"/>
        <v>0.009272076159388023</v>
      </c>
    </row>
    <row r="50" spans="1:17" ht="12.75">
      <c r="A50" s="78"/>
      <c r="B50" s="17"/>
      <c r="C50" s="19"/>
      <c r="D50" s="10"/>
      <c r="E50" s="18"/>
      <c r="F50" s="19"/>
      <c r="G50" s="10"/>
      <c r="H50" s="18"/>
      <c r="I50" s="19"/>
      <c r="J50" s="10"/>
      <c r="K50" s="18"/>
      <c r="L50" s="19"/>
      <c r="M50" s="10"/>
      <c r="N50" s="18"/>
      <c r="O50" s="68"/>
      <c r="P50" s="18"/>
      <c r="Q50" s="68"/>
    </row>
    <row r="51" spans="1:17" ht="12.75">
      <c r="A51" s="52" t="s">
        <v>23</v>
      </c>
      <c r="B51" s="13">
        <f>+B53+B60+B72+B78</f>
        <v>0</v>
      </c>
      <c r="C51" s="16" t="e">
        <f>+B51/$B$128</f>
        <v>#REF!</v>
      </c>
      <c r="D51" s="14"/>
      <c r="E51" s="15">
        <f>+E53+E60+E72+E78</f>
        <v>6840.448299999998</v>
      </c>
      <c r="F51" s="16">
        <f>+E51/$E$128</f>
        <v>0.26556448939350447</v>
      </c>
      <c r="G51" s="14"/>
      <c r="H51" s="15">
        <f>+H53+H60+H72+H78</f>
        <v>6032.755649999999</v>
      </c>
      <c r="I51" s="16">
        <f>+H51/$H$128</f>
        <v>0.2461827897457164</v>
      </c>
      <c r="J51" s="14"/>
      <c r="K51" s="15">
        <f>+K53+K60+K72+K78</f>
        <v>5012.9133999999995</v>
      </c>
      <c r="L51" s="16">
        <f>+K51/$K$128</f>
        <v>0.21122816105879721</v>
      </c>
      <c r="M51" s="14"/>
      <c r="N51" s="15">
        <f>+N53+N60+N72+N78</f>
        <v>4539.394399999999</v>
      </c>
      <c r="O51" s="67">
        <f>+N51/$N$128</f>
        <v>0.1892169635737094</v>
      </c>
      <c r="P51" s="15">
        <f>+P53+P60+P72+P78</f>
        <v>4091.451899999999</v>
      </c>
      <c r="Q51" s="67">
        <f>+P51/$N$128</f>
        <v>0.17054523949844147</v>
      </c>
    </row>
    <row r="52" spans="1:17" ht="12.75">
      <c r="A52" s="50"/>
      <c r="B52" s="17"/>
      <c r="C52" s="10"/>
      <c r="D52" s="10"/>
      <c r="E52" s="18"/>
      <c r="F52" s="10"/>
      <c r="G52" s="10"/>
      <c r="H52" s="18"/>
      <c r="I52" s="10"/>
      <c r="J52" s="10"/>
      <c r="K52" s="18"/>
      <c r="L52" s="10"/>
      <c r="M52" s="10"/>
      <c r="N52" s="18"/>
      <c r="O52" s="12"/>
      <c r="P52" s="18"/>
      <c r="Q52" s="12"/>
    </row>
    <row r="53" spans="1:17" ht="12.75">
      <c r="A53" s="7" t="s">
        <v>24</v>
      </c>
      <c r="B53" s="13">
        <f>+SUM(B54:B58)</f>
        <v>0</v>
      </c>
      <c r="C53" s="16" t="e">
        <f aca="true" t="shared" si="23" ref="C53:C58">+B53/$B$128</f>
        <v>#REF!</v>
      </c>
      <c r="D53" s="14"/>
      <c r="E53" s="15">
        <f>+SUM(E54:E58)</f>
        <v>1646.9799999999998</v>
      </c>
      <c r="F53" s="16">
        <f aca="true" t="shared" si="24" ref="F53:F58">+E53/$E$128</f>
        <v>0.06394016642758839</v>
      </c>
      <c r="G53" s="14"/>
      <c r="H53" s="15">
        <f>+SUM(H54:H58)</f>
        <v>1454.9049999999997</v>
      </c>
      <c r="I53" s="16">
        <f aca="true" t="shared" si="25" ref="I53:I58">+H53/$H$128</f>
        <v>0.05937130434165546</v>
      </c>
      <c r="J53" s="14"/>
      <c r="K53" s="15">
        <f>+SUM(K54:K58)</f>
        <v>1292.9049999999997</v>
      </c>
      <c r="L53" s="16">
        <f aca="true" t="shared" si="26" ref="L53:L58">+K53/$K$128</f>
        <v>0.054478887581366195</v>
      </c>
      <c r="M53" s="14"/>
      <c r="N53" s="15">
        <f>+SUM(N54:N58)</f>
        <v>1295.9049999999997</v>
      </c>
      <c r="O53" s="67">
        <f aca="true" t="shared" si="27" ref="O53:Q58">+N53/$N$128</f>
        <v>0.05401760401783724</v>
      </c>
      <c r="P53" s="15">
        <f>+SUM(P54:P58)</f>
        <v>1265.9049999999997</v>
      </c>
      <c r="Q53" s="67">
        <f t="shared" si="27"/>
        <v>0.05276710485274789</v>
      </c>
    </row>
    <row r="54" spans="1:17" ht="12.75">
      <c r="A54" s="4" t="s">
        <v>25</v>
      </c>
      <c r="B54" s="17">
        <f>+'[1]Control Total Variances'!B68</f>
        <v>0</v>
      </c>
      <c r="C54" s="19" t="e">
        <f t="shared" si="23"/>
        <v>#REF!</v>
      </c>
      <c r="D54" s="10"/>
      <c r="E54" s="18">
        <f>+'[1]2012-13'!J52</f>
        <v>653.76</v>
      </c>
      <c r="F54" s="19">
        <f t="shared" si="24"/>
        <v>0.02538071087912433</v>
      </c>
      <c r="G54" s="10"/>
      <c r="H54" s="18">
        <f>+'[1]2013-14'!J52</f>
        <v>602.76</v>
      </c>
      <c r="I54" s="19">
        <f t="shared" si="25"/>
        <v>0.024597239960668395</v>
      </c>
      <c r="J54" s="10"/>
      <c r="K54" s="18">
        <f>+'[1]2014-15'!J52</f>
        <v>528.76</v>
      </c>
      <c r="L54" s="19">
        <f t="shared" si="26"/>
        <v>0.022280257712301518</v>
      </c>
      <c r="M54" s="10"/>
      <c r="N54" s="18">
        <f>+'[1]2015-16'!J52</f>
        <v>531.76</v>
      </c>
      <c r="O54" s="68">
        <f t="shared" si="27"/>
        <v>0.022165514534263804</v>
      </c>
      <c r="P54" s="18">
        <f>+'[1]2016-17'!I52</f>
        <v>531.76</v>
      </c>
      <c r="Q54" s="68">
        <f t="shared" si="27"/>
        <v>0.022165514534263804</v>
      </c>
    </row>
    <row r="55" spans="1:17" ht="12.75">
      <c r="A55" s="4" t="s">
        <v>26</v>
      </c>
      <c r="B55" s="17">
        <f>+'[1]Control Total Variances'!B69</f>
        <v>0</v>
      </c>
      <c r="C55" s="19" t="e">
        <f t="shared" si="23"/>
        <v>#REF!</v>
      </c>
      <c r="D55" s="10"/>
      <c r="E55" s="18">
        <f>+'[1]2012-13'!J53</f>
        <v>582.7719999999999</v>
      </c>
      <c r="F55" s="19">
        <f t="shared" si="24"/>
        <v>0.022624766948802378</v>
      </c>
      <c r="G55" s="10"/>
      <c r="H55" s="18">
        <f>+'[1]2013-14'!J53</f>
        <v>564.7719999999999</v>
      </c>
      <c r="I55" s="19">
        <f t="shared" si="25"/>
        <v>0.02304703763863994</v>
      </c>
      <c r="J55" s="10"/>
      <c r="K55" s="18">
        <f>+'[1]2014-15'!J53</f>
        <v>496.77199999999993</v>
      </c>
      <c r="L55" s="19">
        <f t="shared" si="26"/>
        <v>0.020932385551583797</v>
      </c>
      <c r="M55" s="10"/>
      <c r="N55" s="18">
        <f>+'[1]2015-16'!J53</f>
        <v>496.77199999999993</v>
      </c>
      <c r="O55" s="68">
        <f t="shared" si="27"/>
        <v>0.020707099041325592</v>
      </c>
      <c r="P55" s="18">
        <f>+'[1]2016-17'!I53</f>
        <v>496.77199999999993</v>
      </c>
      <c r="Q55" s="68">
        <f t="shared" si="27"/>
        <v>0.020707099041325592</v>
      </c>
    </row>
    <row r="56" spans="1:17" ht="12.75">
      <c r="A56" s="4" t="s">
        <v>27</v>
      </c>
      <c r="B56" s="17">
        <f>+'[1]Control Total Variances'!B70</f>
        <v>0</v>
      </c>
      <c r="C56" s="19" t="e">
        <f t="shared" si="23"/>
        <v>#REF!</v>
      </c>
      <c r="D56" s="10"/>
      <c r="E56" s="18">
        <f>+'[1]2012-13'!J54</f>
        <v>714.838</v>
      </c>
      <c r="F56" s="19">
        <f t="shared" si="24"/>
        <v>0.027751922117308304</v>
      </c>
      <c r="G56" s="10"/>
      <c r="H56" s="18">
        <f>+'[1]2013-14'!J54</f>
        <v>700.1379999999999</v>
      </c>
      <c r="I56" s="19">
        <f t="shared" si="25"/>
        <v>0.02857101067022106</v>
      </c>
      <c r="J56" s="10"/>
      <c r="K56" s="18">
        <f>+'[1]2014-15'!J54</f>
        <v>700.1379999999999</v>
      </c>
      <c r="L56" s="19">
        <f t="shared" si="26"/>
        <v>0.029501579306633177</v>
      </c>
      <c r="M56" s="10"/>
      <c r="N56" s="18">
        <f>+'[1]2015-16'!J54</f>
        <v>700.1379999999999</v>
      </c>
      <c r="O56" s="68">
        <f t="shared" si="27"/>
        <v>0.029184066148244304</v>
      </c>
      <c r="P56" s="18">
        <f>+'[1]2016-17'!I54</f>
        <v>700.1379999999999</v>
      </c>
      <c r="Q56" s="68">
        <f t="shared" si="27"/>
        <v>0.029184066148244304</v>
      </c>
    </row>
    <row r="57" spans="1:17" ht="12.75">
      <c r="A57" s="50" t="s">
        <v>74</v>
      </c>
      <c r="B57" s="17">
        <f>+'[1]Control Total Variances'!B71</f>
        <v>0</v>
      </c>
      <c r="C57" s="19" t="e">
        <f t="shared" si="23"/>
        <v>#REF!</v>
      </c>
      <c r="D57" s="10"/>
      <c r="E57" s="18">
        <f>+'[1]2012-13'!J55</f>
        <v>-424.60400000000004</v>
      </c>
      <c r="F57" s="19">
        <f t="shared" si="24"/>
        <v>-0.016484262362517908</v>
      </c>
      <c r="G57" s="10"/>
      <c r="H57" s="18">
        <f>+'[1]2013-14'!J55</f>
        <v>-532.979</v>
      </c>
      <c r="I57" s="19">
        <f t="shared" si="25"/>
        <v>-0.02174963892261776</v>
      </c>
      <c r="J57" s="10"/>
      <c r="K57" s="18">
        <f>+'[1]2014-15'!J55</f>
        <v>-552.979</v>
      </c>
      <c r="L57" s="19">
        <f t="shared" si="26"/>
        <v>-0.023300769024681863</v>
      </c>
      <c r="M57" s="10"/>
      <c r="N57" s="18">
        <f>+'[1]2015-16'!J55</f>
        <v>-552.979</v>
      </c>
      <c r="O57" s="68">
        <f t="shared" si="27"/>
        <v>-0.023049992593731507</v>
      </c>
      <c r="P57" s="18">
        <f>+'[1]2016-17'!I55</f>
        <v>-552.979</v>
      </c>
      <c r="Q57" s="68">
        <f t="shared" si="27"/>
        <v>-0.023049992593731507</v>
      </c>
    </row>
    <row r="58" spans="1:17" ht="12.75">
      <c r="A58" s="4" t="s">
        <v>28</v>
      </c>
      <c r="B58" s="17">
        <f>+'[1]Control Total Variances'!B72</f>
        <v>0</v>
      </c>
      <c r="C58" s="19" t="e">
        <f t="shared" si="23"/>
        <v>#REF!</v>
      </c>
      <c r="D58" s="10"/>
      <c r="E58" s="18">
        <f>+'[1]2012-13'!J56</f>
        <v>120.214</v>
      </c>
      <c r="F58" s="19">
        <f t="shared" si="24"/>
        <v>0.004667028844871286</v>
      </c>
      <c r="G58" s="10"/>
      <c r="H58" s="18">
        <f>+'[1]2013-14'!J56</f>
        <v>120.214</v>
      </c>
      <c r="I58" s="19">
        <f t="shared" si="25"/>
        <v>0.004905654994743829</v>
      </c>
      <c r="J58" s="10"/>
      <c r="K58" s="18">
        <f>+'[1]2014-15'!J56</f>
        <v>120.214</v>
      </c>
      <c r="L58" s="19">
        <f t="shared" si="26"/>
        <v>0.005065434035529569</v>
      </c>
      <c r="M58" s="10"/>
      <c r="N58" s="18">
        <f>+'[1]2015-16'!J56</f>
        <v>120.214</v>
      </c>
      <c r="O58" s="68">
        <f t="shared" si="27"/>
        <v>0.005010916887735048</v>
      </c>
      <c r="P58" s="18">
        <f>+'[1]2016-17'!I56</f>
        <v>90.214</v>
      </c>
      <c r="Q58" s="68">
        <f t="shared" si="27"/>
        <v>0.0037604177226456953</v>
      </c>
    </row>
    <row r="59" spans="1:17" ht="12.75">
      <c r="A59" s="50"/>
      <c r="B59" s="17"/>
      <c r="C59" s="10"/>
      <c r="D59" s="10"/>
      <c r="E59" s="18"/>
      <c r="F59" s="10"/>
      <c r="G59" s="10"/>
      <c r="H59" s="18"/>
      <c r="I59" s="10"/>
      <c r="J59" s="10"/>
      <c r="K59" s="18"/>
      <c r="L59" s="10"/>
      <c r="M59" s="10"/>
      <c r="N59" s="18"/>
      <c r="O59" s="12"/>
      <c r="P59" s="18"/>
      <c r="Q59" s="12"/>
    </row>
    <row r="60" spans="1:17" ht="12.75">
      <c r="A60" s="7" t="s">
        <v>99</v>
      </c>
      <c r="B60" s="13">
        <f>+SUM(B61:B69)</f>
        <v>0</v>
      </c>
      <c r="C60" s="16" t="e">
        <f aca="true" t="shared" si="28" ref="C60:C69">+B60/$B$128</f>
        <v>#REF!</v>
      </c>
      <c r="D60" s="14"/>
      <c r="E60" s="15">
        <f>+SUM(E61:E70)</f>
        <v>-1135.061000000001</v>
      </c>
      <c r="F60" s="16">
        <f aca="true" t="shared" si="29" ref="F60:F70">+E60/$E$128</f>
        <v>-0.04406610234821612</v>
      </c>
      <c r="G60" s="14"/>
      <c r="H60" s="15">
        <f>+SUM(H61:H70)</f>
        <v>-1388.8110000000001</v>
      </c>
      <c r="I60" s="16">
        <f aca="true" t="shared" si="30" ref="I60:I70">+H60/$H$128</f>
        <v>-0.056674161236671045</v>
      </c>
      <c r="J60" s="14"/>
      <c r="K60" s="15">
        <f>+SUM(K61:K70)</f>
        <v>-2092.616</v>
      </c>
      <c r="L60" s="16">
        <f aca="true" t="shared" si="31" ref="L60:L70">+K60/$K$128</f>
        <v>-0.08817615510417874</v>
      </c>
      <c r="M60" s="14"/>
      <c r="N60" s="15">
        <f>+SUM(N61:N70)</f>
        <v>-2384.6070000000004</v>
      </c>
      <c r="O60" s="67">
        <f aca="true" t="shared" si="32" ref="O60:Q70">+N60/$N$128</f>
        <v>-0.09939830208554089</v>
      </c>
      <c r="P60" s="15">
        <f>+SUM(P61:P70)</f>
        <v>-2676.0215000000003</v>
      </c>
      <c r="Q60" s="67">
        <f t="shared" si="32"/>
        <v>-0.11154542171703859</v>
      </c>
    </row>
    <row r="61" spans="1:17" ht="12.75">
      <c r="A61" s="79" t="s">
        <v>100</v>
      </c>
      <c r="B61" s="20">
        <f>+'[1]Control Total Variances'!B75</f>
        <v>0</v>
      </c>
      <c r="C61" s="19" t="e">
        <f t="shared" si="28"/>
        <v>#REF!</v>
      </c>
      <c r="D61" s="10"/>
      <c r="E61" s="22">
        <f>+'[1]2012-13'!J59</f>
        <v>-1816.232</v>
      </c>
      <c r="F61" s="19">
        <f t="shared" si="29"/>
        <v>-0.07051098152443365</v>
      </c>
      <c r="G61" s="10"/>
      <c r="H61" s="22">
        <f>+'[1]2013-14'!J59</f>
        <v>-1857.532</v>
      </c>
      <c r="I61" s="19">
        <f t="shared" si="30"/>
        <v>-0.07580157996320307</v>
      </c>
      <c r="J61" s="10"/>
      <c r="K61" s="22">
        <f>+'[1]2014-15'!J59</f>
        <v>-1898.118</v>
      </c>
      <c r="L61" s="19">
        <f t="shared" si="31"/>
        <v>-0.0799806305476177</v>
      </c>
      <c r="M61" s="10"/>
      <c r="N61" s="22">
        <f>+'[1]2015-16'!J59</f>
        <v>-1941.4759999999999</v>
      </c>
      <c r="O61" s="68">
        <f t="shared" si="32"/>
        <v>-0.08092713723470053</v>
      </c>
      <c r="P61" s="22">
        <f>+'[1]2016-17'!I59</f>
        <v>-1978.841</v>
      </c>
      <c r="Q61" s="68">
        <f t="shared" si="32"/>
        <v>-0.08248463394481932</v>
      </c>
    </row>
    <row r="62" spans="1:17" ht="12.75">
      <c r="A62" s="79" t="s">
        <v>101</v>
      </c>
      <c r="B62" s="20">
        <f>+'[1]Control Total Variances'!B76</f>
        <v>0</v>
      </c>
      <c r="C62" s="19" t="e">
        <f t="shared" si="28"/>
        <v>#REF!</v>
      </c>
      <c r="D62" s="10"/>
      <c r="E62" s="22">
        <f>+'[1]2012-13'!J60</f>
        <v>-4398.469</v>
      </c>
      <c r="F62" s="19">
        <f t="shared" si="29"/>
        <v>-0.17076032488954832</v>
      </c>
      <c r="G62" s="10"/>
      <c r="H62" s="22">
        <f>+'[1]2013-14'!J60</f>
        <v>-4473.469</v>
      </c>
      <c r="I62" s="19">
        <f t="shared" si="30"/>
        <v>-0.18255191195436207</v>
      </c>
      <c r="J62" s="10"/>
      <c r="K62" s="22">
        <f>+'[1]2014-15'!J60</f>
        <v>-4698.469</v>
      </c>
      <c r="L62" s="19">
        <f t="shared" si="31"/>
        <v>-0.19797847827607912</v>
      </c>
      <c r="M62" s="10"/>
      <c r="N62" s="22">
        <f>+'[1]2015-16'!J60</f>
        <v>-4764.119</v>
      </c>
      <c r="O62" s="68">
        <f t="shared" si="32"/>
        <v>-0.19858422772954404</v>
      </c>
      <c r="P62" s="22">
        <f>+'[1]2016-17'!I60</f>
        <v>-4830.425499999999</v>
      </c>
      <c r="Q62" s="68">
        <f t="shared" si="32"/>
        <v>-0.20134810182587726</v>
      </c>
    </row>
    <row r="63" spans="1:17" ht="12.75">
      <c r="A63" s="79" t="s">
        <v>102</v>
      </c>
      <c r="B63" s="20">
        <f>+'[1]Control Total Variances'!B77</f>
        <v>0</v>
      </c>
      <c r="C63" s="19" t="e">
        <f t="shared" si="28"/>
        <v>#REF!</v>
      </c>
      <c r="D63" s="10"/>
      <c r="E63" s="22">
        <f>+'[1]2012-13'!J61</f>
        <v>2860.149</v>
      </c>
      <c r="F63" s="19">
        <f t="shared" si="29"/>
        <v>0.111038630139832</v>
      </c>
      <c r="G63" s="10"/>
      <c r="H63" s="22">
        <f>+'[1]2013-14'!J61</f>
        <v>2857.399</v>
      </c>
      <c r="I63" s="19">
        <f t="shared" si="30"/>
        <v>0.1166038371265079</v>
      </c>
      <c r="J63" s="10"/>
      <c r="K63" s="22">
        <f>+'[1]2014-15'!J61</f>
        <v>2841.334</v>
      </c>
      <c r="L63" s="19">
        <f t="shared" si="31"/>
        <v>0.11972474046207073</v>
      </c>
      <c r="M63" s="10"/>
      <c r="N63" s="22">
        <f>+'[1]2015-16'!J61</f>
        <v>2824.948</v>
      </c>
      <c r="O63" s="68">
        <f t="shared" si="32"/>
        <v>0.11775317051402788</v>
      </c>
      <c r="P63" s="22">
        <f>+'[1]2016-17'!I61</f>
        <v>2808.234</v>
      </c>
      <c r="Q63" s="68">
        <f t="shared" si="32"/>
        <v>0.1170564757458511</v>
      </c>
    </row>
    <row r="64" spans="1:17" ht="12.75">
      <c r="A64" s="79" t="s">
        <v>103</v>
      </c>
      <c r="B64" s="20">
        <f>+'[1]Control Total Variances'!B78</f>
        <v>0</v>
      </c>
      <c r="C64" s="19" t="e">
        <f t="shared" si="28"/>
        <v>#REF!</v>
      </c>
      <c r="D64" s="10"/>
      <c r="E64" s="22">
        <f>+'[1]2012-13'!J62</f>
        <v>-1102.603</v>
      </c>
      <c r="F64" s="19">
        <f t="shared" si="29"/>
        <v>-0.04280599601911271</v>
      </c>
      <c r="G64" s="10"/>
      <c r="H64" s="22">
        <f>+'[1]2013-14'!J62</f>
        <v>-1232.603</v>
      </c>
      <c r="I64" s="19">
        <f t="shared" si="30"/>
        <v>-0.050299674442961954</v>
      </c>
      <c r="J64" s="10"/>
      <c r="K64" s="22">
        <f>+'[1]2014-15'!J62</f>
        <v>-1362.603</v>
      </c>
      <c r="L64" s="19">
        <f t="shared" si="31"/>
        <v>-0.05741573870859215</v>
      </c>
      <c r="M64" s="10"/>
      <c r="N64" s="22">
        <f>+'[1]2015-16'!J62</f>
        <v>-1362.603</v>
      </c>
      <c r="O64" s="68">
        <f t="shared" si="32"/>
        <v>-0.05679779712827491</v>
      </c>
      <c r="P64" s="22">
        <f>+'[1]2016-17'!I62</f>
        <v>-1362.603</v>
      </c>
      <c r="Q64" s="68">
        <f t="shared" si="32"/>
        <v>-0.05679779712827491</v>
      </c>
    </row>
    <row r="65" spans="1:17" ht="12.75">
      <c r="A65" s="79" t="s">
        <v>29</v>
      </c>
      <c r="B65" s="20">
        <f>+'[1]Control Total Variances'!B79</f>
        <v>0</v>
      </c>
      <c r="C65" s="19" t="e">
        <f t="shared" si="28"/>
        <v>#REF!</v>
      </c>
      <c r="D65" s="10"/>
      <c r="E65" s="22">
        <f>+'[1]2012-13'!J63</f>
        <v>-338.653</v>
      </c>
      <c r="F65" s="19">
        <f t="shared" si="29"/>
        <v>-0.013147414772008217</v>
      </c>
      <c r="G65" s="10"/>
      <c r="H65" s="22">
        <f>+'[1]2013-14'!J63</f>
        <v>-358.653</v>
      </c>
      <c r="I65" s="19">
        <f t="shared" si="30"/>
        <v>-0.014635798499591218</v>
      </c>
      <c r="J65" s="10"/>
      <c r="K65" s="22">
        <f>+'[1]2014-15'!J63</f>
        <v>-378.653</v>
      </c>
      <c r="L65" s="19">
        <f t="shared" si="31"/>
        <v>-0.01595522812530469</v>
      </c>
      <c r="M65" s="10"/>
      <c r="N65" s="22">
        <f>+'[1]2015-16'!J63</f>
        <v>-398.653</v>
      </c>
      <c r="O65" s="68">
        <f t="shared" si="32"/>
        <v>-0.016617174788678857</v>
      </c>
      <c r="P65" s="22">
        <f>+'[1]2016-17'!I63</f>
        <v>-418.653</v>
      </c>
      <c r="Q65" s="68">
        <f t="shared" si="32"/>
        <v>-0.017450840898738426</v>
      </c>
    </row>
    <row r="66" spans="1:17" ht="12.75">
      <c r="A66" s="79" t="s">
        <v>104</v>
      </c>
      <c r="B66" s="20">
        <f>+'[1]Control Total Variances'!B80</f>
        <v>0</v>
      </c>
      <c r="C66" s="19" t="e">
        <f t="shared" si="28"/>
        <v>#REF!</v>
      </c>
      <c r="D66" s="10"/>
      <c r="E66" s="22">
        <f>+'[1]2012-13'!J64</f>
        <v>3847.578</v>
      </c>
      <c r="F66" s="19">
        <f t="shared" si="29"/>
        <v>0.14937326358737063</v>
      </c>
      <c r="G66" s="10"/>
      <c r="H66" s="22">
        <f>+'[1]2013-14'!J64</f>
        <v>3835.578</v>
      </c>
      <c r="I66" s="19">
        <f t="shared" si="30"/>
        <v>0.15652105722652557</v>
      </c>
      <c r="J66" s="10"/>
      <c r="K66" s="22">
        <f>+'[1]2014-15'!J64</f>
        <v>3835.578</v>
      </c>
      <c r="L66" s="19">
        <f t="shared" si="31"/>
        <v>0.1616190073296657</v>
      </c>
      <c r="M66" s="10"/>
      <c r="N66" s="22">
        <f>+'[1]2015-16'!J64</f>
        <v>3810.578</v>
      </c>
      <c r="O66" s="68">
        <f t="shared" si="32"/>
        <v>0.1588374869169285</v>
      </c>
      <c r="P66" s="22">
        <f>+'[1]2016-17'!I64</f>
        <v>3785.578</v>
      </c>
      <c r="Q66" s="68">
        <f t="shared" si="32"/>
        <v>0.15779540427935404</v>
      </c>
    </row>
    <row r="67" spans="1:17" ht="12.75">
      <c r="A67" s="79" t="s">
        <v>30</v>
      </c>
      <c r="B67" s="17">
        <f>+'[1]Control Total Variances'!B81</f>
        <v>0</v>
      </c>
      <c r="C67" s="19" t="e">
        <f t="shared" si="28"/>
        <v>#REF!</v>
      </c>
      <c r="D67" s="10"/>
      <c r="E67" s="22">
        <f>+'[1]2012-13'!J65</f>
        <v>-2108.453</v>
      </c>
      <c r="F67" s="19">
        <f t="shared" si="29"/>
        <v>-0.081855781931018</v>
      </c>
      <c r="G67" s="10"/>
      <c r="H67" s="22">
        <f>+'[1]2013-14'!J65</f>
        <v>-2081.153</v>
      </c>
      <c r="I67" s="19">
        <f t="shared" si="30"/>
        <v>-0.08492703519786467</v>
      </c>
      <c r="J67" s="10"/>
      <c r="K67" s="22">
        <f>+'[1]2014-15'!J65</f>
        <v>-2053.307</v>
      </c>
      <c r="L67" s="19">
        <f t="shared" si="31"/>
        <v>-0.08651979938435715</v>
      </c>
      <c r="M67" s="10"/>
      <c r="N67" s="22">
        <f>+'[1]2015-16'!J65</f>
        <v>-2024.9039999999998</v>
      </c>
      <c r="O67" s="68">
        <f t="shared" si="32"/>
        <v>-0.084404692046203</v>
      </c>
      <c r="P67" s="22">
        <f>+'[1]2016-17'!I65</f>
        <v>-1995.9329999999998</v>
      </c>
      <c r="Q67" s="68">
        <f t="shared" si="32"/>
        <v>-0.08319708500247622</v>
      </c>
    </row>
    <row r="68" spans="1:17" ht="12.75">
      <c r="A68" s="79" t="s">
        <v>105</v>
      </c>
      <c r="B68" s="17">
        <f>+'[1]Control Total Variances'!B82</f>
        <v>0</v>
      </c>
      <c r="C68" s="19" t="e">
        <f t="shared" si="28"/>
        <v>#REF!</v>
      </c>
      <c r="D68" s="10"/>
      <c r="E68" s="22">
        <f>+'[1]2012-13'!J66</f>
        <v>-74.416</v>
      </c>
      <c r="F68" s="19">
        <f t="shared" si="29"/>
        <v>-0.002889028054302674</v>
      </c>
      <c r="G68" s="10"/>
      <c r="H68" s="22">
        <f>+'[1]2013-14'!J66</f>
        <v>-74.416</v>
      </c>
      <c r="I68" s="19">
        <f t="shared" si="30"/>
        <v>-0.0030367446561037547</v>
      </c>
      <c r="J68" s="10"/>
      <c r="K68" s="22">
        <f>+'[1]2014-15'!J66</f>
        <v>-74.416</v>
      </c>
      <c r="L68" s="19">
        <f t="shared" si="31"/>
        <v>-0.0031356525794663547</v>
      </c>
      <c r="M68" s="10"/>
      <c r="N68" s="22">
        <f>+'[1]2015-16'!J66</f>
        <v>-74.416</v>
      </c>
      <c r="O68" s="68">
        <f t="shared" si="32"/>
        <v>-0.003101904862309642</v>
      </c>
      <c r="P68" s="22">
        <f>+'[1]2016-17'!I66</f>
        <v>-74.416</v>
      </c>
      <c r="Q68" s="68">
        <f t="shared" si="32"/>
        <v>-0.003101904862309642</v>
      </c>
    </row>
    <row r="69" spans="1:17" ht="12.75">
      <c r="A69" s="79" t="s">
        <v>106</v>
      </c>
      <c r="B69" s="17">
        <f>+'[1]Control Total Variances'!B83</f>
        <v>0</v>
      </c>
      <c r="C69" s="19" t="e">
        <f t="shared" si="28"/>
        <v>#REF!</v>
      </c>
      <c r="D69" s="10"/>
      <c r="E69" s="22">
        <f>+'[1]2012-13'!J67</f>
        <v>-147.477</v>
      </c>
      <c r="F69" s="19">
        <f t="shared" si="29"/>
        <v>-0.005725451386320085</v>
      </c>
      <c r="G69" s="10"/>
      <c r="H69" s="22">
        <f>+'[1]2013-14'!J67</f>
        <v>-147.477</v>
      </c>
      <c r="I69" s="19">
        <f t="shared" si="30"/>
        <v>-0.006018194899594354</v>
      </c>
      <c r="J69" s="10"/>
      <c r="K69" s="22">
        <f>+'[1]2014-15'!J67</f>
        <v>-147.477</v>
      </c>
      <c r="L69" s="19">
        <f t="shared" si="31"/>
        <v>-0.006214209786362605</v>
      </c>
      <c r="M69" s="10"/>
      <c r="N69" s="22">
        <f>+'[1]2015-16'!J67</f>
        <v>-147.477</v>
      </c>
      <c r="O69" s="68">
        <f t="shared" si="32"/>
        <v>-0.006147328845662749</v>
      </c>
      <c r="P69" s="22">
        <f>+'[1]2016-17'!I67</f>
        <v>-147.477</v>
      </c>
      <c r="Q69" s="68">
        <f t="shared" si="32"/>
        <v>-0.006147328845662749</v>
      </c>
    </row>
    <row r="70" spans="1:17" ht="12.75">
      <c r="A70" s="79" t="s">
        <v>107</v>
      </c>
      <c r="B70" s="17"/>
      <c r="C70" s="19"/>
      <c r="D70" s="10"/>
      <c r="E70" s="22">
        <f>+'[1]2012-13'!J68</f>
        <v>2143.515</v>
      </c>
      <c r="F70" s="19">
        <f t="shared" si="29"/>
        <v>0.08321698250132492</v>
      </c>
      <c r="G70" s="10"/>
      <c r="H70" s="22">
        <f>+'[1]2013-14'!J68</f>
        <v>2143.515</v>
      </c>
      <c r="I70" s="19">
        <f t="shared" si="30"/>
        <v>0.08747188402397656</v>
      </c>
      <c r="J70" s="10"/>
      <c r="K70" s="22">
        <f>+'[1]2014-15'!J68</f>
        <v>1843.5149999999999</v>
      </c>
      <c r="L70" s="19">
        <f t="shared" si="31"/>
        <v>0.07767983451186461</v>
      </c>
      <c r="M70" s="10"/>
      <c r="N70" s="22">
        <f>+'[1]2015-16'!J68</f>
        <v>1693.5149999999999</v>
      </c>
      <c r="O70" s="68">
        <f t="shared" si="32"/>
        <v>0.0705913031188765</v>
      </c>
      <c r="P70" s="22">
        <f>+'[1]2016-17'!I68</f>
        <v>1538.5149999999999</v>
      </c>
      <c r="Q70" s="68">
        <f t="shared" si="32"/>
        <v>0.06413039076591484</v>
      </c>
    </row>
    <row r="71" spans="1:17" ht="12.75">
      <c r="A71" s="51"/>
      <c r="B71" s="27"/>
      <c r="C71" s="24"/>
      <c r="D71" s="24"/>
      <c r="E71" s="28"/>
      <c r="F71" s="24"/>
      <c r="G71" s="24"/>
      <c r="H71" s="28"/>
      <c r="I71" s="24"/>
      <c r="J71" s="24"/>
      <c r="K71" s="28"/>
      <c r="L71" s="24"/>
      <c r="M71" s="24"/>
      <c r="N71" s="28"/>
      <c r="O71" s="69"/>
      <c r="P71" s="28"/>
      <c r="Q71" s="69"/>
    </row>
    <row r="72" spans="1:17" ht="12.75">
      <c r="A72" s="53" t="s">
        <v>31</v>
      </c>
      <c r="B72" s="25">
        <f>+SUM(B73:B76)</f>
        <v>0</v>
      </c>
      <c r="C72" s="30" t="e">
        <f>+B72/$B$128</f>
        <v>#REF!</v>
      </c>
      <c r="D72" s="29"/>
      <c r="E72" s="26">
        <f>+SUM(E73:E76)</f>
        <v>2919.01</v>
      </c>
      <c r="F72" s="30">
        <f>+E72/$E$128</f>
        <v>0.11332377151136919</v>
      </c>
      <c r="G72" s="29"/>
      <c r="H72" s="26">
        <f>+SUM(H73:H76)</f>
        <v>2722.01</v>
      </c>
      <c r="I72" s="30">
        <f>+H72/$H$128</f>
        <v>0.11107892551818134</v>
      </c>
      <c r="J72" s="29"/>
      <c r="K72" s="26">
        <f>+SUM(K73:K76)</f>
        <v>2708.01</v>
      </c>
      <c r="L72" s="30">
        <f>+K72/$K$128</f>
        <v>0.11410689289562304</v>
      </c>
      <c r="M72" s="29"/>
      <c r="N72" s="26">
        <f>+SUM(N73:N76)</f>
        <v>2617.482</v>
      </c>
      <c r="O72" s="66">
        <f>+N72/$N$128</f>
        <v>0.10910530185454696</v>
      </c>
      <c r="P72" s="26">
        <f>+SUM(P73:P76)</f>
        <v>2551.954</v>
      </c>
      <c r="Q72" s="66">
        <f>+P72/$N$128</f>
        <v>0.1063738782115478</v>
      </c>
    </row>
    <row r="73" spans="1:17" ht="12.75">
      <c r="A73" s="5" t="s">
        <v>31</v>
      </c>
      <c r="B73" s="17">
        <f>+'[1]Control Total Variances'!B86</f>
        <v>0</v>
      </c>
      <c r="C73" s="19" t="e">
        <f>+B73/$B$128</f>
        <v>#REF!</v>
      </c>
      <c r="D73" s="10"/>
      <c r="E73" s="18">
        <f>+'[1]2012-13'!J71</f>
        <v>2110.893</v>
      </c>
      <c r="F73" s="19">
        <f>+E73/$E$128</f>
        <v>0.08195050925380475</v>
      </c>
      <c r="G73" s="10"/>
      <c r="H73" s="18">
        <f>+'[1]2013-14'!J71</f>
        <v>1959.893</v>
      </c>
      <c r="I73" s="19">
        <f>+H73/$H$128</f>
        <v>0.07997869536504457</v>
      </c>
      <c r="J73" s="10"/>
      <c r="K73" s="18">
        <f>+'[1]2014-15'!J71</f>
        <v>1959.893</v>
      </c>
      <c r="L73" s="19">
        <f>+K73/$K$128</f>
        <v>0.08258363175833225</v>
      </c>
      <c r="M73" s="10"/>
      <c r="N73" s="18">
        <f>+'[1]2015-16'!J71</f>
        <v>1894.365</v>
      </c>
      <c r="O73" s="68">
        <f>+N73/$N$128</f>
        <v>0.07896339502914972</v>
      </c>
      <c r="P73" s="18">
        <f>+'[1]2016-17'!I71</f>
        <v>1828.837</v>
      </c>
      <c r="Q73" s="68">
        <f>+P73/$N$128</f>
        <v>0.07623197138615055</v>
      </c>
    </row>
    <row r="74" spans="1:17" ht="12.75">
      <c r="A74" s="5" t="s">
        <v>32</v>
      </c>
      <c r="B74" s="17">
        <f>+'[1]Control Total Variances'!B87</f>
        <v>0</v>
      </c>
      <c r="C74" s="19" t="e">
        <f>+B74/$B$128</f>
        <v>#REF!</v>
      </c>
      <c r="D74" s="10"/>
      <c r="E74" s="18">
        <f>+'[1]2012-13'!J72</f>
        <v>228.722</v>
      </c>
      <c r="F74" s="19">
        <f>+E74/$E$128</f>
        <v>0.00887959947640583</v>
      </c>
      <c r="G74" s="10"/>
      <c r="H74" s="18">
        <f>+'[1]2013-14'!J72</f>
        <v>215.722</v>
      </c>
      <c r="I74" s="19">
        <f>+H74/$H$128</f>
        <v>0.008803115334121885</v>
      </c>
      <c r="J74" s="10"/>
      <c r="K74" s="18">
        <f>+'[1]2014-15'!J72</f>
        <v>201.722</v>
      </c>
      <c r="L74" s="19">
        <f>+K74/$K$128</f>
        <v>0.00849992084545141</v>
      </c>
      <c r="M74" s="10"/>
      <c r="N74" s="18">
        <f>+'[1]2015-16'!J72</f>
        <v>201.722</v>
      </c>
      <c r="O74" s="68">
        <f>+N74/$N$128</f>
        <v>0.008408439752671814</v>
      </c>
      <c r="P74" s="18">
        <f>+'[1]2016-17'!I72</f>
        <v>201.722</v>
      </c>
      <c r="Q74" s="68">
        <f>+P74/$N$128</f>
        <v>0.008408439752671814</v>
      </c>
    </row>
    <row r="75" spans="1:17" ht="12.75">
      <c r="A75" s="5" t="s">
        <v>33</v>
      </c>
      <c r="B75" s="17">
        <f>+'[1]Control Total Variances'!B88</f>
        <v>0</v>
      </c>
      <c r="C75" s="19" t="e">
        <f>+B75/$B$128</f>
        <v>#REF!</v>
      </c>
      <c r="D75" s="10"/>
      <c r="E75" s="18">
        <f>+'[1]2012-13'!J73</f>
        <v>572.219</v>
      </c>
      <c r="F75" s="19">
        <f>+E75/$E$128</f>
        <v>0.022215071277749705</v>
      </c>
      <c r="G75" s="10"/>
      <c r="H75" s="18">
        <f>+'[1]2013-14'!J73</f>
        <v>539.219</v>
      </c>
      <c r="I75" s="19">
        <f>+H75/$H$128</f>
        <v>0.022004278874430374</v>
      </c>
      <c r="J75" s="10"/>
      <c r="K75" s="18">
        <f>+'[1]2014-15'!J73</f>
        <v>539.219</v>
      </c>
      <c r="L75" s="19">
        <f>+K75/$K$128</f>
        <v>0.02272096656965261</v>
      </c>
      <c r="M75" s="10"/>
      <c r="N75" s="18">
        <f>+'[1]2015-16'!J73</f>
        <v>514.219</v>
      </c>
      <c r="O75" s="68">
        <f>+N75/$N$128</f>
        <v>0.021434347672436065</v>
      </c>
      <c r="P75" s="18">
        <f>+'[1]2016-17'!I73</f>
        <v>514.219</v>
      </c>
      <c r="Q75" s="68">
        <f>+P75/$N$128</f>
        <v>0.021434347672436065</v>
      </c>
    </row>
    <row r="76" spans="1:17" ht="12.75">
      <c r="A76" s="5" t="s">
        <v>34</v>
      </c>
      <c r="B76" s="17">
        <f>+'[1]Control Total Variances'!B89</f>
        <v>0</v>
      </c>
      <c r="C76" s="19" t="e">
        <f>+B76/$B$128</f>
        <v>#REF!</v>
      </c>
      <c r="D76" s="10"/>
      <c r="E76" s="18">
        <f>+'[1]2012-13'!J74</f>
        <v>7.176</v>
      </c>
      <c r="F76" s="19">
        <f>+E76/$E$128</f>
        <v>0.00027859150340889044</v>
      </c>
      <c r="G76" s="10"/>
      <c r="H76" s="18">
        <f>+'[1]2013-14'!J74</f>
        <v>7.176</v>
      </c>
      <c r="I76" s="19">
        <f>+H76/$H$128</f>
        <v>0.00029283594458450526</v>
      </c>
      <c r="J76" s="10"/>
      <c r="K76" s="18">
        <f>+'[1]2014-15'!J74</f>
        <v>7.176</v>
      </c>
      <c r="L76" s="19">
        <f>+K76/$K$128</f>
        <v>0.0003023737221867685</v>
      </c>
      <c r="M76" s="10"/>
      <c r="N76" s="18">
        <f>+'[1]2015-16'!J74</f>
        <v>7.176</v>
      </c>
      <c r="O76" s="68">
        <f>+N76/$N$128</f>
        <v>0.00029911940028937313</v>
      </c>
      <c r="P76" s="18">
        <f>+'[1]2016-17'!I74</f>
        <v>7.176</v>
      </c>
      <c r="Q76" s="68">
        <f>+P76/$N$128</f>
        <v>0.00029911940028937313</v>
      </c>
    </row>
    <row r="77" spans="1:17" ht="12.75">
      <c r="A77" s="50"/>
      <c r="B77" s="17"/>
      <c r="C77" s="10"/>
      <c r="D77" s="10"/>
      <c r="E77" s="18"/>
      <c r="F77" s="10"/>
      <c r="G77" s="10"/>
      <c r="H77" s="18"/>
      <c r="I77" s="10"/>
      <c r="J77" s="10"/>
      <c r="K77" s="18"/>
      <c r="L77" s="10"/>
      <c r="M77" s="10"/>
      <c r="N77" s="18"/>
      <c r="O77" s="12"/>
      <c r="P77" s="18"/>
      <c r="Q77" s="12"/>
    </row>
    <row r="78" spans="1:17" ht="12.75">
      <c r="A78" s="54" t="s">
        <v>35</v>
      </c>
      <c r="B78" s="13">
        <f>+SUM(B79:B85)</f>
        <v>0</v>
      </c>
      <c r="C78" s="16" t="e">
        <f aca="true" t="shared" si="33" ref="C78:C85">+B78/$B$128</f>
        <v>#REF!</v>
      </c>
      <c r="D78" s="14"/>
      <c r="E78" s="15">
        <f>+SUM(E79:E86)</f>
        <v>3409.519299999999</v>
      </c>
      <c r="F78" s="16">
        <f aca="true" t="shared" si="34" ref="F78:F86">+E78/$E$128</f>
        <v>0.132366653802763</v>
      </c>
      <c r="G78" s="14"/>
      <c r="H78" s="15">
        <f>+SUM(H79:H86)</f>
        <v>3244.6516499999993</v>
      </c>
      <c r="I78" s="16">
        <f aca="true" t="shared" si="35" ref="I78:I86">+H78/$H$128</f>
        <v>0.13240672112255064</v>
      </c>
      <c r="J78" s="14"/>
      <c r="K78" s="15">
        <f>+SUM(K79:K86)</f>
        <v>3104.6143999999995</v>
      </c>
      <c r="L78" s="16">
        <f aca="true" t="shared" si="36" ref="L78:L86">+K78/$K$128</f>
        <v>0.13081853568598673</v>
      </c>
      <c r="M78" s="14"/>
      <c r="N78" s="15">
        <f>+SUM(N79:N86)</f>
        <v>3010.6143999999995</v>
      </c>
      <c r="O78" s="67">
        <f aca="true" t="shared" si="37" ref="O78:Q86">+N78/$N$128</f>
        <v>0.12549235978686604</v>
      </c>
      <c r="P78" s="15">
        <f>+SUM(P79:P86)</f>
        <v>2949.6143999999995</v>
      </c>
      <c r="Q78" s="67">
        <f t="shared" si="37"/>
        <v>0.12294967815118438</v>
      </c>
    </row>
    <row r="79" spans="1:17" ht="12.75">
      <c r="A79" s="6" t="s">
        <v>36</v>
      </c>
      <c r="B79" s="17">
        <f>+'[1]Control Total Variances'!B93</f>
        <v>0</v>
      </c>
      <c r="C79" s="19" t="e">
        <f t="shared" si="33"/>
        <v>#REF!</v>
      </c>
      <c r="D79" s="10"/>
      <c r="E79" s="18">
        <f>+'[1]2012-13'!J77</f>
        <v>1078.4352999999996</v>
      </c>
      <c r="F79" s="19">
        <f t="shared" si="34"/>
        <v>0.04186774129824661</v>
      </c>
      <c r="G79" s="10"/>
      <c r="H79" s="18">
        <f>+'[1]2013-14'!J77</f>
        <v>1026.5676499999997</v>
      </c>
      <c r="I79" s="19">
        <f t="shared" si="35"/>
        <v>0.04189184886672878</v>
      </c>
      <c r="J79" s="10"/>
      <c r="K79" s="18">
        <f>+'[1]2014-15'!J77</f>
        <v>1071.5303999999996</v>
      </c>
      <c r="L79" s="19">
        <f t="shared" si="36"/>
        <v>0.045150868935936006</v>
      </c>
      <c r="M79" s="10"/>
      <c r="N79" s="18">
        <f>+'[1]2015-16'!J77</f>
        <v>1046.5303999999996</v>
      </c>
      <c r="O79" s="68">
        <f t="shared" si="37"/>
        <v>0.04362284638135419</v>
      </c>
      <c r="P79" s="18">
        <f>+'[1]2016-17'!I77</f>
        <v>1036.5303999999996</v>
      </c>
      <c r="Q79" s="68">
        <f t="shared" si="37"/>
        <v>0.043206013326324406</v>
      </c>
    </row>
    <row r="80" spans="1:17" ht="12.75">
      <c r="A80" s="6" t="s">
        <v>108</v>
      </c>
      <c r="B80" s="17">
        <f>+'[1]Control Total Variances'!B94</f>
        <v>0</v>
      </c>
      <c r="C80" s="19" t="e">
        <f t="shared" si="33"/>
        <v>#REF!</v>
      </c>
      <c r="D80" s="10"/>
      <c r="E80" s="18">
        <f>+'[1]2012-13'!J78</f>
        <v>6.856</v>
      </c>
      <c r="F80" s="19">
        <f t="shared" si="34"/>
        <v>0.00026616824796144825</v>
      </c>
      <c r="G80" s="10"/>
      <c r="H80" s="18">
        <f>+'[1]2013-14'!J78</f>
        <v>6.856</v>
      </c>
      <c r="I80" s="19">
        <f t="shared" si="35"/>
        <v>0.00027977748551719176</v>
      </c>
      <c r="J80" s="10"/>
      <c r="K80" s="18">
        <f>+'[1]2014-15'!J78</f>
        <v>6.856</v>
      </c>
      <c r="L80" s="19">
        <f t="shared" si="36"/>
        <v>0.0002888899441628323</v>
      </c>
      <c r="M80" s="10"/>
      <c r="N80" s="18">
        <f>+'[1]2015-16'!J78</f>
        <v>6.856</v>
      </c>
      <c r="O80" s="68">
        <f t="shared" si="37"/>
        <v>0.00028578074252842006</v>
      </c>
      <c r="P80" s="18">
        <f>+'[1]2016-17'!I78</f>
        <v>6.856</v>
      </c>
      <c r="Q80" s="68">
        <f t="shared" si="37"/>
        <v>0.00028578074252842006</v>
      </c>
    </row>
    <row r="81" spans="1:17" ht="12.75">
      <c r="A81" s="6" t="s">
        <v>37</v>
      </c>
      <c r="B81" s="17">
        <f>+'[1]Control Total Variances'!B95</f>
        <v>0</v>
      </c>
      <c r="C81" s="19" t="e">
        <f t="shared" si="33"/>
        <v>#REF!</v>
      </c>
      <c r="D81" s="10"/>
      <c r="E81" s="18">
        <f>+'[1]2012-13'!J79</f>
        <v>95.243</v>
      </c>
      <c r="F81" s="19">
        <f t="shared" si="34"/>
        <v>0.003697587870564792</v>
      </c>
      <c r="G81" s="10"/>
      <c r="H81" s="18">
        <f>+'[1]2013-14'!J79</f>
        <v>94.243</v>
      </c>
      <c r="I81" s="19">
        <f t="shared" si="35"/>
        <v>0.003845838618377582</v>
      </c>
      <c r="J81" s="10"/>
      <c r="K81" s="18">
        <f>+'[1]2014-15'!J79</f>
        <v>92.243</v>
      </c>
      <c r="L81" s="19">
        <f t="shared" si="36"/>
        <v>0.003886825425818573</v>
      </c>
      <c r="M81" s="10"/>
      <c r="N81" s="18">
        <f>+'[1]2015-16'!J79</f>
        <v>92.243</v>
      </c>
      <c r="O81" s="68">
        <f t="shared" si="37"/>
        <v>0.003844993149511238</v>
      </c>
      <c r="P81" s="18">
        <f>+'[1]2016-17'!I79</f>
        <v>92.243</v>
      </c>
      <c r="Q81" s="68">
        <f t="shared" si="37"/>
        <v>0.003844993149511238</v>
      </c>
    </row>
    <row r="82" spans="1:17" ht="12.75">
      <c r="A82" s="6" t="s">
        <v>38</v>
      </c>
      <c r="B82" s="17">
        <f>+'[1]Control Total Variances'!B96</f>
        <v>0</v>
      </c>
      <c r="C82" s="19" t="e">
        <f t="shared" si="33"/>
        <v>#REF!</v>
      </c>
      <c r="D82" s="10"/>
      <c r="E82" s="18">
        <f>+'[1]2012-13'!J80</f>
        <v>-10.853</v>
      </c>
      <c r="F82" s="19">
        <f t="shared" si="34"/>
        <v>-0.00042134247303465545</v>
      </c>
      <c r="G82" s="10"/>
      <c r="H82" s="18">
        <f>+'[1]2013-14'!J80</f>
        <v>-10.853</v>
      </c>
      <c r="I82" s="19">
        <f t="shared" si="35"/>
        <v>-0.00044288580080485446</v>
      </c>
      <c r="J82" s="10"/>
      <c r="K82" s="18">
        <f>+'[1]2014-15'!J80</f>
        <v>-10.853</v>
      </c>
      <c r="L82" s="19">
        <f t="shared" si="36"/>
        <v>-0.0004573107590430599</v>
      </c>
      <c r="M82" s="10"/>
      <c r="N82" s="18">
        <f>+'[1]2015-16'!J80</f>
        <v>-10.853</v>
      </c>
      <c r="O82" s="68">
        <f t="shared" si="37"/>
        <v>-0.0004523889146238248</v>
      </c>
      <c r="P82" s="18">
        <f>+'[1]2016-17'!I80</f>
        <v>-10.853</v>
      </c>
      <c r="Q82" s="68">
        <f t="shared" si="37"/>
        <v>-0.0004523889146238248</v>
      </c>
    </row>
    <row r="83" spans="1:17" ht="12.75">
      <c r="A83" s="6" t="s">
        <v>39</v>
      </c>
      <c r="B83" s="17">
        <f>+'[1]Control Total Variances'!B97</f>
        <v>0</v>
      </c>
      <c r="C83" s="19" t="e">
        <f t="shared" si="33"/>
        <v>#REF!</v>
      </c>
      <c r="D83" s="10"/>
      <c r="E83" s="18">
        <f>+'[1]2012-13'!J81</f>
        <v>23.65</v>
      </c>
      <c r="F83" s="19">
        <f t="shared" si="34"/>
        <v>0.0009181562229125219</v>
      </c>
      <c r="G83" s="10"/>
      <c r="H83" s="18">
        <f>+'[1]2013-14'!J81</f>
        <v>18.65</v>
      </c>
      <c r="I83" s="19">
        <f t="shared" si="35"/>
        <v>0.000761063317516865</v>
      </c>
      <c r="J83" s="10"/>
      <c r="K83" s="18">
        <f>+'[1]2014-15'!J81</f>
        <v>18.65</v>
      </c>
      <c r="L83" s="19">
        <f t="shared" si="36"/>
        <v>0.0007858514379575295</v>
      </c>
      <c r="M83" s="10"/>
      <c r="N83" s="18">
        <f>+'[1]2015-16'!J81</f>
        <v>18.65</v>
      </c>
      <c r="O83" s="68">
        <f t="shared" si="37"/>
        <v>0.0007773936476305475</v>
      </c>
      <c r="P83" s="18">
        <f>+'[1]2016-17'!I81</f>
        <v>18.65</v>
      </c>
      <c r="Q83" s="68">
        <f t="shared" si="37"/>
        <v>0.0007773936476305475</v>
      </c>
    </row>
    <row r="84" spans="1:17" ht="12.75">
      <c r="A84" s="6" t="s">
        <v>40</v>
      </c>
      <c r="B84" s="17">
        <f>+'[1]Control Total Variances'!B98</f>
        <v>0</v>
      </c>
      <c r="C84" s="19" t="e">
        <f t="shared" si="33"/>
        <v>#REF!</v>
      </c>
      <c r="D84" s="10"/>
      <c r="E84" s="18">
        <f>+'[1]2012-13'!J82</f>
        <v>132.888</v>
      </c>
      <c r="F84" s="19">
        <f t="shared" si="34"/>
        <v>0.005159067405936543</v>
      </c>
      <c r="G84" s="10"/>
      <c r="H84" s="18">
        <f>+'[1]2013-14'!J82</f>
        <v>132.888</v>
      </c>
      <c r="I84" s="19">
        <f t="shared" si="35"/>
        <v>0.005422851589178615</v>
      </c>
      <c r="J84" s="10"/>
      <c r="K84" s="18">
        <f>+'[1]2014-15'!J82</f>
        <v>132.888</v>
      </c>
      <c r="L84" s="19">
        <f t="shared" si="36"/>
        <v>0.00559947591889009</v>
      </c>
      <c r="M84" s="10"/>
      <c r="N84" s="18">
        <f>+'[1]2015-16'!J82</f>
        <v>132.888</v>
      </c>
      <c r="O84" s="68">
        <f t="shared" si="37"/>
        <v>0.005539211101679797</v>
      </c>
      <c r="P84" s="18">
        <f>+'[1]2016-17'!I82</f>
        <v>132.888</v>
      </c>
      <c r="Q84" s="68">
        <f t="shared" si="37"/>
        <v>0.005539211101679797</v>
      </c>
    </row>
    <row r="85" spans="1:17" ht="12.75">
      <c r="A85" s="6" t="s">
        <v>41</v>
      </c>
      <c r="B85" s="17">
        <f>+'[1]Control Total Variances'!B99</f>
        <v>0</v>
      </c>
      <c r="C85" s="19" t="e">
        <f t="shared" si="33"/>
        <v>#REF!</v>
      </c>
      <c r="D85" s="10"/>
      <c r="E85" s="18">
        <f>+'[1]2012-13'!J83</f>
        <v>2030.493</v>
      </c>
      <c r="F85" s="19">
        <f t="shared" si="34"/>
        <v>0.07882916632263491</v>
      </c>
      <c r="G85" s="10"/>
      <c r="H85" s="18">
        <f>+'[1]2013-14'!J83</f>
        <v>1923.493</v>
      </c>
      <c r="I85" s="19">
        <f t="shared" si="35"/>
        <v>0.07849329564613765</v>
      </c>
      <c r="J85" s="10"/>
      <c r="K85" s="18">
        <f>+'[1]2014-15'!J83</f>
        <v>1740.493</v>
      </c>
      <c r="L85" s="19">
        <f t="shared" si="36"/>
        <v>0.07333881645067102</v>
      </c>
      <c r="M85" s="10"/>
      <c r="N85" s="18">
        <f>+'[1]2015-16'!J83</f>
        <v>1671.493</v>
      </c>
      <c r="O85" s="68">
        <f t="shared" si="37"/>
        <v>0.06967335336508991</v>
      </c>
      <c r="P85" s="18">
        <f>+'[1]2016-17'!I83</f>
        <v>1620.493</v>
      </c>
      <c r="Q85" s="68">
        <f t="shared" si="37"/>
        <v>0.06754750478443801</v>
      </c>
    </row>
    <row r="86" spans="1:17" ht="12.75">
      <c r="A86" s="6" t="s">
        <v>42</v>
      </c>
      <c r="B86" s="17"/>
      <c r="C86" s="10"/>
      <c r="D86" s="10"/>
      <c r="E86" s="18">
        <f>+'[1]2012-13'!J84</f>
        <v>52.807</v>
      </c>
      <c r="F86" s="19">
        <f t="shared" si="34"/>
        <v>0.002050108907540869</v>
      </c>
      <c r="G86" s="10"/>
      <c r="H86" s="18">
        <f>+'[1]2013-14'!J84</f>
        <v>52.807</v>
      </c>
      <c r="I86" s="19">
        <f t="shared" si="35"/>
        <v>0.0021549313998988255</v>
      </c>
      <c r="J86" s="10"/>
      <c r="K86" s="18">
        <f>+'[1]2014-15'!J84</f>
        <v>52.807</v>
      </c>
      <c r="L86" s="19">
        <f t="shared" si="36"/>
        <v>0.0022251183315937406</v>
      </c>
      <c r="M86" s="10"/>
      <c r="N86" s="18">
        <f>+'[1]2015-16'!J84</f>
        <v>52.807</v>
      </c>
      <c r="O86" s="68">
        <f t="shared" si="37"/>
        <v>0.0022011703136957817</v>
      </c>
      <c r="P86" s="18">
        <f>+'[1]2016-17'!I84</f>
        <v>52.807</v>
      </c>
      <c r="Q86" s="68">
        <f t="shared" si="37"/>
        <v>0.0022011703136957817</v>
      </c>
    </row>
    <row r="87" spans="1:17" ht="12.75">
      <c r="A87" s="6"/>
      <c r="B87" s="17"/>
      <c r="C87" s="10"/>
      <c r="D87" s="10"/>
      <c r="E87" s="18"/>
      <c r="F87" s="10"/>
      <c r="G87" s="10"/>
      <c r="H87" s="18"/>
      <c r="I87" s="10"/>
      <c r="J87" s="10"/>
      <c r="K87" s="18"/>
      <c r="L87" s="10"/>
      <c r="M87" s="10"/>
      <c r="N87" s="18"/>
      <c r="O87" s="12"/>
      <c r="P87" s="18"/>
      <c r="Q87" s="12"/>
    </row>
    <row r="88" spans="1:17" ht="12.75">
      <c r="A88" s="52" t="s">
        <v>43</v>
      </c>
      <c r="B88" s="13">
        <f>+B95+B103</f>
        <v>0</v>
      </c>
      <c r="C88" s="16" t="e">
        <f>+B88/$B$128</f>
        <v>#REF!</v>
      </c>
      <c r="D88" s="10"/>
      <c r="E88" s="15">
        <f>+E95+E103+E89</f>
        <v>5015.626</v>
      </c>
      <c r="F88" s="16">
        <f aca="true" t="shared" si="38" ref="F88:F93">+E88/$E$128</f>
        <v>0.19472000945885165</v>
      </c>
      <c r="G88" s="10"/>
      <c r="H88" s="15">
        <f>+H95+H103+H89</f>
        <v>4704.626</v>
      </c>
      <c r="I88" s="16">
        <f aca="true" t="shared" si="39" ref="I88:I93">+H88/$H$128</f>
        <v>0.1919848939000589</v>
      </c>
      <c r="J88" s="10"/>
      <c r="K88" s="15">
        <f>+K95+K103+K89</f>
        <v>4588.826</v>
      </c>
      <c r="L88" s="16">
        <f aca="true" t="shared" si="40" ref="L88:L93">+K88/$K$128</f>
        <v>0.19335847242020904</v>
      </c>
      <c r="M88" s="10"/>
      <c r="N88" s="15">
        <f>+N95+N103+N89</f>
        <v>4475.504</v>
      </c>
      <c r="O88" s="67">
        <f aca="true" t="shared" si="41" ref="O88:O93">+N88/$N$128</f>
        <v>0.18655380051180193</v>
      </c>
      <c r="P88" s="15">
        <f>+P95+P103+P89</f>
        <v>4418.758</v>
      </c>
      <c r="Q88" s="67">
        <f aca="true" t="shared" si="42" ref="Q88:Q93">+P88/$N$128</f>
        <v>0.1841884396577299</v>
      </c>
    </row>
    <row r="89" spans="1:17" ht="12.75">
      <c r="A89" s="7" t="s">
        <v>109</v>
      </c>
      <c r="B89" s="13">
        <f>+SUM(B90:B91)</f>
        <v>0</v>
      </c>
      <c r="C89" s="16" t="e">
        <f>+B89/$B$128</f>
        <v>#REF!</v>
      </c>
      <c r="D89" s="14"/>
      <c r="E89" s="15">
        <f>+SUM(E90:E93)</f>
        <v>1178.051</v>
      </c>
      <c r="F89" s="16">
        <f t="shared" si="38"/>
        <v>0.04573508907223338</v>
      </c>
      <c r="G89" s="14"/>
      <c r="H89" s="15">
        <f>+SUM(H90:H93)</f>
        <v>967.751</v>
      </c>
      <c r="I89" s="16">
        <f t="shared" si="39"/>
        <v>0.03949167756516159</v>
      </c>
      <c r="J89" s="14"/>
      <c r="K89" s="15">
        <f>+SUM(K90:K93)</f>
        <v>926.951</v>
      </c>
      <c r="L89" s="16">
        <f t="shared" si="40"/>
        <v>0.03905875475958016</v>
      </c>
      <c r="M89" s="14"/>
      <c r="N89" s="15">
        <f>+SUM(N90:N93)</f>
        <v>870.451</v>
      </c>
      <c r="O89" s="67">
        <f t="shared" si="41"/>
        <v>0.03628327495837307</v>
      </c>
      <c r="P89" s="15">
        <f>+SUM(P90:P93)</f>
        <v>841.951</v>
      </c>
      <c r="Q89" s="67">
        <f t="shared" si="42"/>
        <v>0.03509530075153819</v>
      </c>
    </row>
    <row r="90" spans="1:17" ht="12.75" customHeight="1">
      <c r="A90" s="78" t="s">
        <v>110</v>
      </c>
      <c r="B90" s="17">
        <f>+'[1]Control Total Variances'!B14</f>
        <v>0</v>
      </c>
      <c r="C90" s="19" t="e">
        <f>+B90/$B$128</f>
        <v>#REF!</v>
      </c>
      <c r="D90" s="10"/>
      <c r="E90" s="18">
        <f>+'[1]2012-13'!J90</f>
        <v>-55.541</v>
      </c>
      <c r="F90" s="19">
        <f t="shared" si="38"/>
        <v>-0.0021562500962699527</v>
      </c>
      <c r="G90" s="10"/>
      <c r="H90" s="18">
        <f>+'[1]2013-14'!J90</f>
        <v>-93.841</v>
      </c>
      <c r="I90" s="19">
        <f t="shared" si="39"/>
        <v>-0.0038294339291742694</v>
      </c>
      <c r="J90" s="10"/>
      <c r="K90" s="18">
        <f>+'[1]2014-15'!J90</f>
        <v>-112.14099999999999</v>
      </c>
      <c r="L90" s="19">
        <f t="shared" si="40"/>
        <v>-0.004725263598069454</v>
      </c>
      <c r="M90" s="10"/>
      <c r="N90" s="18">
        <f>+'[1]2015-16'!J90</f>
        <v>-133.141</v>
      </c>
      <c r="O90" s="68">
        <f t="shared" si="41"/>
        <v>-0.00554975697797205</v>
      </c>
      <c r="P90" s="18">
        <f>+'[1]2016-17'!I90</f>
        <v>-150.141</v>
      </c>
      <c r="Q90" s="68">
        <f t="shared" si="42"/>
        <v>-0.006258373171522683</v>
      </c>
    </row>
    <row r="91" spans="1:17" ht="12.75">
      <c r="A91" s="78" t="s">
        <v>111</v>
      </c>
      <c r="B91" s="17" t="str">
        <f>+'[1]Control Total Variances'!B15</f>
        <v>2011-12</v>
      </c>
      <c r="C91" s="19" t="e">
        <f>+B91/$B$128</f>
        <v>#VALUE!</v>
      </c>
      <c r="D91" s="10"/>
      <c r="E91" s="18">
        <f>+'[1]2012-13'!J91</f>
        <v>398.807</v>
      </c>
      <c r="F91" s="19">
        <f t="shared" si="38"/>
        <v>0.015482753860087703</v>
      </c>
      <c r="G91" s="10"/>
      <c r="H91" s="18">
        <f>+'[1]2013-14'!J91</f>
        <v>376.307</v>
      </c>
      <c r="I91" s="19">
        <f t="shared" si="39"/>
        <v>0.015356217363261069</v>
      </c>
      <c r="J91" s="10"/>
      <c r="K91" s="18">
        <f>+'[1]2014-15'!J91</f>
        <v>367.807</v>
      </c>
      <c r="L91" s="19">
        <f t="shared" si="40"/>
        <v>0.015498212323905901</v>
      </c>
      <c r="M91" s="10"/>
      <c r="N91" s="18">
        <f>+'[1]2015-16'!J91</f>
        <v>355.807</v>
      </c>
      <c r="O91" s="68">
        <f t="shared" si="41"/>
        <v>0.014831211881098243</v>
      </c>
      <c r="P91" s="18">
        <f>+'[1]2016-17'!I91</f>
        <v>350.807</v>
      </c>
      <c r="Q91" s="68">
        <f t="shared" si="42"/>
        <v>0.014622795353583351</v>
      </c>
    </row>
    <row r="92" spans="1:17" ht="12.75">
      <c r="A92" s="78" t="s">
        <v>6</v>
      </c>
      <c r="B92" s="17"/>
      <c r="C92" s="19"/>
      <c r="D92" s="10"/>
      <c r="E92" s="18">
        <f>+'[1]2012-13'!J92</f>
        <v>646.439</v>
      </c>
      <c r="F92" s="19">
        <f t="shared" si="38"/>
        <v>0.025096490088090815</v>
      </c>
      <c r="G92" s="10"/>
      <c r="H92" s="18">
        <f>+'[1]2013-14'!J92</f>
        <v>496.93899999999996</v>
      </c>
      <c r="I92" s="19">
        <f t="shared" si="39"/>
        <v>0.020278929970161574</v>
      </c>
      <c r="J92" s="10"/>
      <c r="K92" s="18">
        <f>+'[1]2014-15'!J92</f>
        <v>482.93899999999996</v>
      </c>
      <c r="L92" s="19">
        <f t="shared" si="40"/>
        <v>0.02034950710969283</v>
      </c>
      <c r="M92" s="10"/>
      <c r="N92" s="18">
        <f>+'[1]2015-16'!J92</f>
        <v>476.43899999999996</v>
      </c>
      <c r="O92" s="68">
        <f t="shared" si="41"/>
        <v>0.019859552390533535</v>
      </c>
      <c r="P92" s="18">
        <f>+'[1]2016-17'!I92</f>
        <v>469.93899999999996</v>
      </c>
      <c r="Q92" s="68">
        <f t="shared" si="42"/>
        <v>0.019588610904764176</v>
      </c>
    </row>
    <row r="93" spans="1:17" ht="12.75">
      <c r="A93" s="78" t="s">
        <v>112</v>
      </c>
      <c r="B93" s="17"/>
      <c r="C93" s="10"/>
      <c r="D93" s="10"/>
      <c r="E93" s="18">
        <f>+'[1]2012-13'!J93</f>
        <v>188.346</v>
      </c>
      <c r="F93" s="19">
        <f t="shared" si="38"/>
        <v>0.007312095220324815</v>
      </c>
      <c r="G93" s="10"/>
      <c r="H93" s="18">
        <f>+'[1]2013-14'!J93</f>
        <v>188.346</v>
      </c>
      <c r="I93" s="19">
        <f t="shared" si="39"/>
        <v>0.007685964160913215</v>
      </c>
      <c r="J93" s="10"/>
      <c r="K93" s="18">
        <f>+'[1]2014-15'!J93</f>
        <v>188.346</v>
      </c>
      <c r="L93" s="19">
        <f t="shared" si="40"/>
        <v>0.007936298924050877</v>
      </c>
      <c r="M93" s="10"/>
      <c r="N93" s="18">
        <f>+'[1]2015-16'!J93</f>
        <v>171.346</v>
      </c>
      <c r="O93" s="68">
        <f t="shared" si="41"/>
        <v>0.007142267664713341</v>
      </c>
      <c r="P93" s="18">
        <f>+'[1]2016-17'!I93</f>
        <v>171.346</v>
      </c>
      <c r="Q93" s="68">
        <f t="shared" si="42"/>
        <v>0.007142267664713341</v>
      </c>
    </row>
    <row r="94" spans="1:17" ht="12.75">
      <c r="A94" s="78"/>
      <c r="B94" s="17"/>
      <c r="C94" s="10"/>
      <c r="D94" s="10"/>
      <c r="E94" s="18"/>
      <c r="F94" s="10"/>
      <c r="G94" s="10"/>
      <c r="H94" s="18"/>
      <c r="I94" s="10"/>
      <c r="J94" s="10"/>
      <c r="K94" s="18"/>
      <c r="L94" s="10"/>
      <c r="M94" s="10"/>
      <c r="N94" s="18"/>
      <c r="O94" s="12"/>
      <c r="P94" s="18"/>
      <c r="Q94" s="12"/>
    </row>
    <row r="95" spans="1:17" ht="12.75">
      <c r="A95" s="7" t="s">
        <v>44</v>
      </c>
      <c r="B95" s="13">
        <f>+SUM(B96:B100)</f>
        <v>0</v>
      </c>
      <c r="C95" s="16" t="e">
        <f aca="true" t="shared" si="43" ref="C95:C100">+B95/$B$128</f>
        <v>#REF!</v>
      </c>
      <c r="D95" s="14"/>
      <c r="E95" s="15">
        <f>+SUM(E96:E100)</f>
        <v>1342.963</v>
      </c>
      <c r="F95" s="16">
        <f aca="true" t="shared" si="44" ref="F95:F100">+E95/$E$128</f>
        <v>0.0521374137670727</v>
      </c>
      <c r="G95" s="14"/>
      <c r="H95" s="15">
        <f>+SUM(H96:H100)</f>
        <v>1290.963</v>
      </c>
      <c r="I95" s="16">
        <f aca="true" t="shared" si="45" ref="I95:I100">+H95/$H$128</f>
        <v>0.05268121091536325</v>
      </c>
      <c r="J95" s="14"/>
      <c r="K95" s="15">
        <f>+SUM(K96:K100)</f>
        <v>1220.963</v>
      </c>
      <c r="L95" s="16">
        <f aca="true" t="shared" si="46" ref="L95:L100">+K95/$K$128</f>
        <v>0.0514474814607474</v>
      </c>
      <c r="M95" s="14"/>
      <c r="N95" s="15">
        <f>+SUM(N96:N100)</f>
        <v>1202.5</v>
      </c>
      <c r="O95" s="67">
        <f aca="true" t="shared" si="47" ref="O95:Q100">+N95/$N$128</f>
        <v>0.050124174867331554</v>
      </c>
      <c r="P95" s="15">
        <f>+SUM(P96:P100)</f>
        <v>1184.526</v>
      </c>
      <c r="Q95" s="67">
        <f t="shared" si="47"/>
        <v>0.04937495913422102</v>
      </c>
    </row>
    <row r="96" spans="1:17" ht="12.75">
      <c r="A96" s="4" t="s">
        <v>45</v>
      </c>
      <c r="B96" s="17">
        <f>+'[1]Control Total Variances'!B105</f>
        <v>0</v>
      </c>
      <c r="C96" s="19" t="e">
        <f t="shared" si="43"/>
        <v>#REF!</v>
      </c>
      <c r="D96" s="10"/>
      <c r="E96" s="18">
        <f>+'[1]2012-13'!J96</f>
        <v>706.108</v>
      </c>
      <c r="F96" s="19">
        <f t="shared" si="44"/>
        <v>0.02741300017963277</v>
      </c>
      <c r="G96" s="10"/>
      <c r="H96" s="18">
        <f>+'[1]2013-14'!J96</f>
        <v>700.108</v>
      </c>
      <c r="I96" s="19">
        <f t="shared" si="45"/>
        <v>0.0285697864396835</v>
      </c>
      <c r="J96" s="10"/>
      <c r="K96" s="18">
        <f>+'[1]2014-15'!J96</f>
        <v>650.108</v>
      </c>
      <c r="L96" s="19">
        <f t="shared" si="46"/>
        <v>0.027393474886203407</v>
      </c>
      <c r="M96" s="10"/>
      <c r="N96" s="18">
        <f>+'[1]2015-16'!J96</f>
        <v>650.108</v>
      </c>
      <c r="O96" s="68">
        <f t="shared" si="47"/>
        <v>0.027098650373930295</v>
      </c>
      <c r="P96" s="18">
        <f>+'[1]2016-17'!I96</f>
        <v>650.108</v>
      </c>
      <c r="Q96" s="68">
        <f t="shared" si="47"/>
        <v>0.027098650373930295</v>
      </c>
    </row>
    <row r="97" spans="1:17" ht="12.75">
      <c r="A97" s="4" t="s">
        <v>46</v>
      </c>
      <c r="B97" s="17">
        <f>+'[1]Control Total Variances'!B106</f>
        <v>0</v>
      </c>
      <c r="C97" s="19" t="e">
        <f t="shared" si="43"/>
        <v>#REF!</v>
      </c>
      <c r="D97" s="10"/>
      <c r="E97" s="18">
        <f>+'[1]2012-13'!J97</f>
        <v>40.014</v>
      </c>
      <c r="F97" s="19">
        <f t="shared" si="44"/>
        <v>0.0015534504483560956</v>
      </c>
      <c r="G97" s="10"/>
      <c r="H97" s="18">
        <f>+'[1]2013-14'!J97</f>
        <v>40.014</v>
      </c>
      <c r="I97" s="19">
        <f t="shared" si="45"/>
        <v>0.0016328786909983828</v>
      </c>
      <c r="J97" s="10"/>
      <c r="K97" s="18">
        <f>+'[1]2014-15'!J97</f>
        <v>40.014</v>
      </c>
      <c r="L97" s="19">
        <f t="shared" si="46"/>
        <v>0.0016860621682805678</v>
      </c>
      <c r="M97" s="10"/>
      <c r="N97" s="18">
        <f>+'[1]2015-16'!J97</f>
        <v>40.014</v>
      </c>
      <c r="O97" s="68">
        <f t="shared" si="47"/>
        <v>0.0016679157863961787</v>
      </c>
      <c r="P97" s="18">
        <f>+'[1]2016-17'!I97</f>
        <v>40.014</v>
      </c>
      <c r="Q97" s="68">
        <f t="shared" si="47"/>
        <v>0.0016679157863961787</v>
      </c>
    </row>
    <row r="98" spans="1:17" ht="12.75">
      <c r="A98" s="4" t="s">
        <v>47</v>
      </c>
      <c r="B98" s="17">
        <f>+'[1]Control Total Variances'!B107</f>
        <v>0</v>
      </c>
      <c r="C98" s="19" t="e">
        <f t="shared" si="43"/>
        <v>#REF!</v>
      </c>
      <c r="D98" s="10"/>
      <c r="E98" s="18">
        <f>+'[1]2012-13'!J98</f>
        <v>0</v>
      </c>
      <c r="F98" s="19">
        <f t="shared" si="44"/>
        <v>0</v>
      </c>
      <c r="G98" s="10"/>
      <c r="H98" s="18">
        <f>+'[1]2013-14'!J98</f>
        <v>0</v>
      </c>
      <c r="I98" s="19">
        <f t="shared" si="45"/>
        <v>0</v>
      </c>
      <c r="J98" s="10"/>
      <c r="K98" s="18">
        <f>+'[1]2014-15'!J98</f>
        <v>0</v>
      </c>
      <c r="L98" s="19">
        <f t="shared" si="46"/>
        <v>0</v>
      </c>
      <c r="M98" s="10"/>
      <c r="N98" s="18">
        <f>+'[1]2015-16'!J98</f>
        <v>0</v>
      </c>
      <c r="O98" s="68">
        <f t="shared" si="47"/>
        <v>0</v>
      </c>
      <c r="P98" s="18">
        <f>+'[1]2016-17'!I98</f>
        <v>0</v>
      </c>
      <c r="Q98" s="68">
        <f t="shared" si="47"/>
        <v>0</v>
      </c>
    </row>
    <row r="99" spans="1:17" ht="12.75">
      <c r="A99" s="4" t="s">
        <v>48</v>
      </c>
      <c r="B99" s="17">
        <f>+'[1]Control Total Variances'!B108</f>
        <v>0</v>
      </c>
      <c r="C99" s="19" t="e">
        <f t="shared" si="43"/>
        <v>#REF!</v>
      </c>
      <c r="D99" s="10"/>
      <c r="E99" s="18">
        <f>+'[1]2012-13'!J99</f>
        <v>564.225</v>
      </c>
      <c r="F99" s="19">
        <f t="shared" si="44"/>
        <v>0.02190472282760329</v>
      </c>
      <c r="G99" s="10"/>
      <c r="H99" s="18">
        <f>+'[1]2013-14'!J99</f>
        <v>538.225</v>
      </c>
      <c r="I99" s="19">
        <f t="shared" si="45"/>
        <v>0.02196371603595253</v>
      </c>
      <c r="J99" s="10"/>
      <c r="K99" s="18">
        <f>+'[1]2014-15'!J99</f>
        <v>538.225</v>
      </c>
      <c r="L99" s="19">
        <f t="shared" si="46"/>
        <v>0.022679082584165757</v>
      </c>
      <c r="M99" s="10"/>
      <c r="N99" s="18">
        <f>+'[1]2015-16'!J99</f>
        <v>519.7620000000001</v>
      </c>
      <c r="O99" s="68">
        <f t="shared" si="47"/>
        <v>0.021665398234839074</v>
      </c>
      <c r="P99" s="18">
        <f>+'[1]2016-17'!I99</f>
        <v>501.78800000000007</v>
      </c>
      <c r="Q99" s="68">
        <f t="shared" si="47"/>
        <v>0.02091618250172854</v>
      </c>
    </row>
    <row r="100" spans="1:17" ht="12.75">
      <c r="A100" s="4" t="s">
        <v>49</v>
      </c>
      <c r="B100" s="17">
        <f>+'[1]Control Total Variances'!B109</f>
        <v>0</v>
      </c>
      <c r="C100" s="19" t="e">
        <f t="shared" si="43"/>
        <v>#REF!</v>
      </c>
      <c r="D100" s="10"/>
      <c r="E100" s="18">
        <f>+'[1]2012-13'!J100</f>
        <v>32.616</v>
      </c>
      <c r="F100" s="19">
        <f t="shared" si="44"/>
        <v>0.001266240311480542</v>
      </c>
      <c r="G100" s="10"/>
      <c r="H100" s="18">
        <f>+'[1]2013-14'!J100</f>
        <v>12.616</v>
      </c>
      <c r="I100" s="19">
        <f t="shared" si="45"/>
        <v>0.0005148297487288348</v>
      </c>
      <c r="J100" s="10"/>
      <c r="K100" s="18">
        <f>+'[1]2014-15'!J100</f>
        <v>-7.384</v>
      </c>
      <c r="L100" s="19">
        <f t="shared" si="46"/>
        <v>-0.00031113817790232696</v>
      </c>
      <c r="M100" s="10"/>
      <c r="N100" s="18">
        <f>+'[1]2015-16'!J100</f>
        <v>-7.384</v>
      </c>
      <c r="O100" s="68">
        <f t="shared" si="47"/>
        <v>-0.00030778952783399265</v>
      </c>
      <c r="P100" s="18">
        <f>+'[1]2016-17'!I100</f>
        <v>-7.384</v>
      </c>
      <c r="Q100" s="68">
        <f t="shared" si="47"/>
        <v>-0.00030778952783399265</v>
      </c>
    </row>
    <row r="101" spans="1:17" ht="12.75">
      <c r="A101" s="4"/>
      <c r="B101" s="17"/>
      <c r="C101" s="10"/>
      <c r="D101" s="10"/>
      <c r="E101" s="18"/>
      <c r="F101" s="10"/>
      <c r="G101" s="10"/>
      <c r="H101" s="18"/>
      <c r="I101" s="10"/>
      <c r="J101" s="10"/>
      <c r="K101" s="18"/>
      <c r="L101" s="10"/>
      <c r="M101" s="10"/>
      <c r="N101" s="18"/>
      <c r="O101" s="12"/>
      <c r="P101" s="18"/>
      <c r="Q101" s="12"/>
    </row>
    <row r="102" spans="1:17" ht="12.75">
      <c r="A102" s="50"/>
      <c r="B102" s="13"/>
      <c r="C102" s="10"/>
      <c r="D102" s="10"/>
      <c r="E102" s="15"/>
      <c r="F102" s="10"/>
      <c r="G102" s="10"/>
      <c r="H102" s="15"/>
      <c r="I102" s="10"/>
      <c r="J102" s="10"/>
      <c r="K102" s="15"/>
      <c r="L102" s="10"/>
      <c r="M102" s="10"/>
      <c r="N102" s="15"/>
      <c r="O102" s="12"/>
      <c r="P102" s="15"/>
      <c r="Q102" s="12"/>
    </row>
    <row r="103" spans="1:17" ht="12.75">
      <c r="A103" s="7" t="s">
        <v>50</v>
      </c>
      <c r="B103" s="13">
        <f>+SUM(B104:B109)</f>
        <v>0</v>
      </c>
      <c r="C103" s="16" t="e">
        <f aca="true" t="shared" si="48" ref="C103:C109">+B103/$B$128</f>
        <v>#REF!</v>
      </c>
      <c r="D103" s="14"/>
      <c r="E103" s="15">
        <f>+SUM(E104:E109)</f>
        <v>2494.612</v>
      </c>
      <c r="F103" s="16">
        <f aca="true" t="shared" si="49" ref="F103:F109">+E103/$E$128</f>
        <v>0.09684750661954555</v>
      </c>
      <c r="G103" s="14"/>
      <c r="H103" s="15">
        <f>+SUM(H104:H109)</f>
        <v>2445.9120000000003</v>
      </c>
      <c r="I103" s="16">
        <f aca="true" t="shared" si="50" ref="I103:I109">+H103/$H$128</f>
        <v>0.09981200541953408</v>
      </c>
      <c r="J103" s="14"/>
      <c r="K103" s="15">
        <f>+SUM(K104:K109)</f>
        <v>2440.9120000000003</v>
      </c>
      <c r="L103" s="16">
        <f aca="true" t="shared" si="51" ref="L103:L109">+K103/$K$128</f>
        <v>0.10285223619988147</v>
      </c>
      <c r="M103" s="14"/>
      <c r="N103" s="15">
        <f>+SUM(N104:N109)</f>
        <v>2402.553</v>
      </c>
      <c r="O103" s="67">
        <f aca="true" t="shared" si="52" ref="O103:Q109">+N103/$N$128</f>
        <v>0.10014635068609731</v>
      </c>
      <c r="P103" s="15">
        <f>+SUM(P104:P109)</f>
        <v>2392.281</v>
      </c>
      <c r="Q103" s="67">
        <f t="shared" si="52"/>
        <v>0.09971817977197071</v>
      </c>
    </row>
    <row r="104" spans="1:17" ht="12.75">
      <c r="A104" s="5" t="s">
        <v>51</v>
      </c>
      <c r="B104" s="20">
        <f>+'[1]Control Total Variances'!B113</f>
        <v>0</v>
      </c>
      <c r="C104" s="23" t="e">
        <f t="shared" si="48"/>
        <v>#REF!</v>
      </c>
      <c r="D104" s="21"/>
      <c r="E104" s="22">
        <f>+'[1]2012-13'!J104</f>
        <v>225.828</v>
      </c>
      <c r="F104" s="23">
        <f t="shared" si="49"/>
        <v>0.008767246659953024</v>
      </c>
      <c r="G104" s="21"/>
      <c r="H104" s="22">
        <f>+'[1]2013-14'!J104</f>
        <v>225.828</v>
      </c>
      <c r="I104" s="23">
        <f t="shared" si="50"/>
        <v>0.009215517794541479</v>
      </c>
      <c r="J104" s="21"/>
      <c r="K104" s="22">
        <f>+'[1]2014-15'!J104</f>
        <v>225.828</v>
      </c>
      <c r="L104" s="23">
        <f t="shared" si="51"/>
        <v>0.00951567069871705</v>
      </c>
      <c r="M104" s="21"/>
      <c r="N104" s="22">
        <f>+'[1]2015-16'!J104</f>
        <v>221.469</v>
      </c>
      <c r="O104" s="70">
        <f t="shared" si="52"/>
        <v>0.009231559986439129</v>
      </c>
      <c r="P104" s="22">
        <f>+'[1]2016-17'!I104</f>
        <v>217.197</v>
      </c>
      <c r="Q104" s="70">
        <f t="shared" si="52"/>
        <v>0.009053488905330405</v>
      </c>
    </row>
    <row r="105" spans="1:17" ht="12.75">
      <c r="A105" s="5" t="s">
        <v>52</v>
      </c>
      <c r="B105" s="20">
        <f>+'[1]Control Total Variances'!B114</f>
        <v>0</v>
      </c>
      <c r="C105" s="19" t="e">
        <f t="shared" si="48"/>
        <v>#REF!</v>
      </c>
      <c r="D105" s="10"/>
      <c r="E105" s="22">
        <f>+'[1]2012-13'!J105</f>
        <v>159.248</v>
      </c>
      <c r="F105" s="19">
        <f t="shared" si="49"/>
        <v>0.00618243307341959</v>
      </c>
      <c r="G105" s="10"/>
      <c r="H105" s="22">
        <f>+'[1]2013-14'!J105</f>
        <v>159.248</v>
      </c>
      <c r="I105" s="19">
        <f t="shared" si="50"/>
        <v>0.006498542154848564</v>
      </c>
      <c r="J105" s="10"/>
      <c r="K105" s="22">
        <f>+'[1]2014-15'!J105</f>
        <v>159.248</v>
      </c>
      <c r="L105" s="19">
        <f t="shared" si="51"/>
        <v>0.006710202133611831</v>
      </c>
      <c r="M105" s="10"/>
      <c r="N105" s="22">
        <f>+'[1]2015-16'!J105</f>
        <v>158.248</v>
      </c>
      <c r="O105" s="68">
        <f t="shared" si="52"/>
        <v>0.006596299729235329</v>
      </c>
      <c r="P105" s="22">
        <f>+'[1]2016-17'!I105</f>
        <v>157.248</v>
      </c>
      <c r="Q105" s="68">
        <f t="shared" si="52"/>
        <v>0.0065546164237323505</v>
      </c>
    </row>
    <row r="106" spans="1:17" ht="12.75">
      <c r="A106" s="5" t="s">
        <v>53</v>
      </c>
      <c r="B106" s="20">
        <f>+'[1]Control Total Variances'!B115</f>
        <v>0</v>
      </c>
      <c r="C106" s="19" t="e">
        <f t="shared" si="48"/>
        <v>#REF!</v>
      </c>
      <c r="D106" s="10"/>
      <c r="E106" s="22">
        <f>+'[1]2012-13'!J106</f>
        <v>775.854</v>
      </c>
      <c r="F106" s="19">
        <f t="shared" si="49"/>
        <v>0.03012072634974934</v>
      </c>
      <c r="G106" s="10"/>
      <c r="H106" s="22">
        <f>+'[1]2013-14'!J106</f>
        <v>727.154</v>
      </c>
      <c r="I106" s="19">
        <f t="shared" si="50"/>
        <v>0.029673471076979006</v>
      </c>
      <c r="J106" s="10"/>
      <c r="K106" s="22">
        <f>+'[1]2014-15'!J106</f>
        <v>722.154</v>
      </c>
      <c r="L106" s="19">
        <f t="shared" si="51"/>
        <v>0.03042926323467999</v>
      </c>
      <c r="M106" s="10"/>
      <c r="N106" s="22">
        <f>+'[1]2015-16'!J106</f>
        <v>717.154</v>
      </c>
      <c r="O106" s="68">
        <f t="shared" si="52"/>
        <v>0.029893349274682988</v>
      </c>
      <c r="P106" s="22">
        <f>+'[1]2016-17'!I106</f>
        <v>712.154</v>
      </c>
      <c r="Q106" s="68">
        <f t="shared" si="52"/>
        <v>0.029684932747168095</v>
      </c>
    </row>
    <row r="107" spans="1:17" ht="12.75">
      <c r="A107" s="5" t="s">
        <v>54</v>
      </c>
      <c r="B107" s="20">
        <f>+'[1]Control Total Variances'!B116</f>
        <v>0</v>
      </c>
      <c r="C107" s="19" t="e">
        <f t="shared" si="48"/>
        <v>#REF!</v>
      </c>
      <c r="D107" s="10"/>
      <c r="E107" s="22">
        <f>+'[1]2012-13'!J107</f>
        <v>439.242</v>
      </c>
      <c r="F107" s="19">
        <f t="shared" si="49"/>
        <v>0.01705254865389184</v>
      </c>
      <c r="G107" s="10"/>
      <c r="H107" s="22">
        <f>+'[1]2013-14'!J107</f>
        <v>439.242</v>
      </c>
      <c r="I107" s="19">
        <f t="shared" si="50"/>
        <v>0.01792444899264037</v>
      </c>
      <c r="J107" s="10"/>
      <c r="K107" s="22">
        <f>+'[1]2014-15'!J107</f>
        <v>439.242</v>
      </c>
      <c r="L107" s="19">
        <f t="shared" si="51"/>
        <v>0.018508255083718027</v>
      </c>
      <c r="M107" s="10"/>
      <c r="N107" s="22">
        <f>+'[1]2015-16'!J107</f>
        <v>439.242</v>
      </c>
      <c r="O107" s="68">
        <f t="shared" si="52"/>
        <v>0.01830905847573925</v>
      </c>
      <c r="P107" s="22">
        <f>+'[1]2016-17'!I107</f>
        <v>439.242</v>
      </c>
      <c r="Q107" s="68">
        <f t="shared" si="52"/>
        <v>0.01830905847573925</v>
      </c>
    </row>
    <row r="108" spans="1:17" ht="12.75">
      <c r="A108" s="5" t="s">
        <v>55</v>
      </c>
      <c r="B108" s="20">
        <f>+'[1]Control Total Variances'!B117</f>
        <v>0</v>
      </c>
      <c r="C108" s="19" t="e">
        <f t="shared" si="48"/>
        <v>#REF!</v>
      </c>
      <c r="D108" s="10"/>
      <c r="E108" s="22">
        <f>+'[1]2012-13'!J108</f>
        <v>52.728</v>
      </c>
      <c r="F108" s="19">
        <f t="shared" si="49"/>
        <v>0.0020470419163522817</v>
      </c>
      <c r="G108" s="10"/>
      <c r="H108" s="22">
        <f>+'[1]2013-14'!J108</f>
        <v>52.728</v>
      </c>
      <c r="I108" s="19">
        <f t="shared" si="50"/>
        <v>0.0021517075928165824</v>
      </c>
      <c r="J108" s="10"/>
      <c r="K108" s="22">
        <f>+'[1]2014-15'!J108</f>
        <v>52.728</v>
      </c>
      <c r="L108" s="19">
        <f t="shared" si="51"/>
        <v>0.0022217895238940814</v>
      </c>
      <c r="M108" s="10"/>
      <c r="N108" s="22">
        <f>+'[1]2015-16'!J108</f>
        <v>52.728</v>
      </c>
      <c r="O108" s="68">
        <f t="shared" si="52"/>
        <v>0.0021978773325610464</v>
      </c>
      <c r="P108" s="22">
        <f>+'[1]2016-17'!I108</f>
        <v>52.728</v>
      </c>
      <c r="Q108" s="68">
        <f t="shared" si="52"/>
        <v>0.0021978773325610464</v>
      </c>
    </row>
    <row r="109" spans="1:17" ht="12.75">
      <c r="A109" s="5" t="s">
        <v>56</v>
      </c>
      <c r="B109" s="20">
        <f>+'[1]Control Total Variances'!B118</f>
        <v>0</v>
      </c>
      <c r="C109" s="19" t="e">
        <f t="shared" si="48"/>
        <v>#REF!</v>
      </c>
      <c r="D109" s="10"/>
      <c r="E109" s="22">
        <f>+'[1]2012-13'!J109</f>
        <v>841.712</v>
      </c>
      <c r="F109" s="19">
        <f t="shared" si="49"/>
        <v>0.032677509966179484</v>
      </c>
      <c r="G109" s="10"/>
      <c r="H109" s="22">
        <f>+'[1]2013-14'!J109</f>
        <v>841.712</v>
      </c>
      <c r="I109" s="19">
        <f t="shared" si="50"/>
        <v>0.03434831780770807</v>
      </c>
      <c r="J109" s="10"/>
      <c r="K109" s="22">
        <f>+'[1]2014-15'!J109</f>
        <v>841.712</v>
      </c>
      <c r="L109" s="19">
        <f t="shared" si="51"/>
        <v>0.035467055525260485</v>
      </c>
      <c r="M109" s="10"/>
      <c r="N109" s="22">
        <f>+'[1]2015-16'!J109</f>
        <v>813.712</v>
      </c>
      <c r="O109" s="68">
        <f t="shared" si="52"/>
        <v>0.03391820588743958</v>
      </c>
      <c r="P109" s="22">
        <f>+'[1]2016-17'!I109</f>
        <v>813.712</v>
      </c>
      <c r="Q109" s="68">
        <f t="shared" si="52"/>
        <v>0.03391820588743958</v>
      </c>
    </row>
    <row r="110" spans="1:17" ht="12.75" hidden="1">
      <c r="A110" s="5"/>
      <c r="B110" s="20"/>
      <c r="C110" s="19"/>
      <c r="D110" s="10"/>
      <c r="E110" s="22"/>
      <c r="F110" s="19"/>
      <c r="G110" s="10"/>
      <c r="H110" s="22"/>
      <c r="I110" s="19"/>
      <c r="J110" s="10"/>
      <c r="K110" s="22"/>
      <c r="L110" s="19"/>
      <c r="M110" s="10"/>
      <c r="N110" s="22"/>
      <c r="O110" s="68"/>
      <c r="P110" s="22"/>
      <c r="Q110" s="68"/>
    </row>
    <row r="111" spans="1:17" ht="12.75" hidden="1">
      <c r="A111" s="5"/>
      <c r="B111" s="20"/>
      <c r="C111" s="19"/>
      <c r="D111" s="10"/>
      <c r="E111" s="22"/>
      <c r="F111" s="19"/>
      <c r="G111" s="10"/>
      <c r="H111" s="22"/>
      <c r="I111" s="19"/>
      <c r="J111" s="10"/>
      <c r="K111" s="22"/>
      <c r="L111" s="19"/>
      <c r="M111" s="10"/>
      <c r="N111" s="22"/>
      <c r="O111" s="68"/>
      <c r="P111" s="22"/>
      <c r="Q111" s="68"/>
    </row>
    <row r="112" spans="1:17" ht="12.75">
      <c r="A112" s="51"/>
      <c r="B112" s="27"/>
      <c r="C112" s="24"/>
      <c r="D112" s="24"/>
      <c r="E112" s="28"/>
      <c r="F112" s="24"/>
      <c r="G112" s="24"/>
      <c r="H112" s="28"/>
      <c r="I112" s="24"/>
      <c r="J112" s="24"/>
      <c r="K112" s="28"/>
      <c r="L112" s="24"/>
      <c r="M112" s="24"/>
      <c r="N112" s="28"/>
      <c r="O112" s="69"/>
      <c r="P112" s="28"/>
      <c r="Q112" s="69"/>
    </row>
    <row r="113" spans="1:17" s="1" customFormat="1" ht="12.75">
      <c r="A113" s="55" t="s">
        <v>69</v>
      </c>
      <c r="B113" s="42" t="e">
        <f>+B88+B51+B29+B6</f>
        <v>#REF!</v>
      </c>
      <c r="C113" s="44" t="e">
        <f>+B113/$B$128</f>
        <v>#REF!</v>
      </c>
      <c r="D113" s="43"/>
      <c r="E113" s="42">
        <f>+E88+E51+E29+E6+E111+E112</f>
        <v>23764.489117</v>
      </c>
      <c r="F113" s="44">
        <f>+E113/$E$128</f>
        <v>0.9226009964951567</v>
      </c>
      <c r="G113" s="43"/>
      <c r="H113" s="42">
        <f>+H88+H51+H29+H6+H111+H112</f>
        <v>22142.464374850002</v>
      </c>
      <c r="I113" s="44">
        <f>+H113/$H$128</f>
        <v>0.9035827021513319</v>
      </c>
      <c r="J113" s="43"/>
      <c r="K113" s="42">
        <f>+K88+K51+K29+K6+K111+K112</f>
        <v>20683.2234280925</v>
      </c>
      <c r="L113" s="44">
        <f>+K113/$K$128</f>
        <v>0.8715249797621102</v>
      </c>
      <c r="M113" s="43"/>
      <c r="N113" s="42">
        <f>+N88+N51+N29+N6+N111+N112</f>
        <v>19468.458428092497</v>
      </c>
      <c r="O113" s="71">
        <f>+N113/$N$128</f>
        <v>0.8115097003302146</v>
      </c>
      <c r="P113" s="42">
        <f>+P88+P51+P29+P6+P111+P112</f>
        <v>18827.2639280925</v>
      </c>
      <c r="Q113" s="71">
        <f>+P113/$N$128</f>
        <v>0.7847825940998853</v>
      </c>
    </row>
    <row r="114" spans="1:17" s="1" customFormat="1" ht="12.75">
      <c r="A114" s="46"/>
      <c r="B114" s="33"/>
      <c r="C114" s="35"/>
      <c r="D114" s="34"/>
      <c r="E114" s="33"/>
      <c r="F114" s="35"/>
      <c r="G114" s="34"/>
      <c r="H114" s="33"/>
      <c r="I114" s="35"/>
      <c r="J114" s="34"/>
      <c r="K114" s="33"/>
      <c r="L114" s="35"/>
      <c r="M114" s="34"/>
      <c r="N114" s="33"/>
      <c r="O114" s="72"/>
      <c r="P114" s="33"/>
      <c r="Q114" s="72"/>
    </row>
    <row r="115" spans="1:17" s="1" customFormat="1" ht="15.75">
      <c r="A115" s="58" t="s">
        <v>64</v>
      </c>
      <c r="B115" s="37"/>
      <c r="C115" s="38"/>
      <c r="D115" s="37"/>
      <c r="E115" s="38"/>
      <c r="F115" s="38"/>
      <c r="G115" s="37"/>
      <c r="H115" s="38"/>
      <c r="I115" s="38"/>
      <c r="J115" s="37"/>
      <c r="K115" s="38"/>
      <c r="L115" s="38"/>
      <c r="M115" s="37"/>
      <c r="N115" s="38"/>
      <c r="O115" s="73"/>
      <c r="P115" s="38"/>
      <c r="Q115" s="73"/>
    </row>
    <row r="116" spans="1:29" s="1" customFormat="1" ht="12.75">
      <c r="A116" s="59" t="s">
        <v>84</v>
      </c>
      <c r="B116" s="33">
        <f>-197+1832</f>
        <v>1635</v>
      </c>
      <c r="C116" s="61" t="e">
        <f>+B116/$B$128</f>
        <v>#REF!</v>
      </c>
      <c r="D116" s="33"/>
      <c r="E116" s="33">
        <f>+('[2]revised mtfp (In year)'!$D$50/1000)-E125-E126</f>
        <v>-4345.478</v>
      </c>
      <c r="F116" s="61">
        <f>+E116/$E$128</f>
        <v>-0.16870307261012518</v>
      </c>
      <c r="G116" s="33"/>
      <c r="H116" s="33">
        <f>+('[2]revised mtfp (In year)'!$E$50/1000)-H125-H126</f>
        <v>-4344.4130000000005</v>
      </c>
      <c r="I116" s="61">
        <f>+H116/$H$128</f>
        <v>-0.17728543541251457</v>
      </c>
      <c r="J116" s="33"/>
      <c r="K116" s="33">
        <f>+('[2]revised mtfp (In year)'!$F$50/1000)-K125-K126</f>
        <v>-4527.471</v>
      </c>
      <c r="L116" s="61">
        <f aca="true" t="shared" si="53" ref="L116:L126">+K116/$K$128</f>
        <v>-0.19077316866815086</v>
      </c>
      <c r="M116" s="33"/>
      <c r="N116" s="33">
        <f>+('[2]revised mtfp (In year)'!$G$50/1000)-N125-N126</f>
        <v>-4679.59</v>
      </c>
      <c r="O116" s="74">
        <f aca="true" t="shared" si="54" ref="O116:Q122">+N116/$N$128</f>
        <v>-0.1950607795986828</v>
      </c>
      <c r="P116" s="33">
        <f>+'[2]revised mtfp (In year)'!$H$49/1000</f>
        <v>0</v>
      </c>
      <c r="Q116" s="74">
        <f t="shared" si="54"/>
        <v>0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17" s="1" customFormat="1" ht="12.75">
      <c r="A117" s="59"/>
      <c r="B117" s="18"/>
      <c r="C117" s="19"/>
      <c r="D117" s="18"/>
      <c r="E117" s="18"/>
      <c r="F117" s="19"/>
      <c r="G117" s="18"/>
      <c r="H117" s="18"/>
      <c r="I117" s="19"/>
      <c r="J117" s="18"/>
      <c r="K117" s="18"/>
      <c r="L117" s="19"/>
      <c r="M117" s="18"/>
      <c r="N117" s="18"/>
      <c r="O117" s="68"/>
      <c r="P117" s="18"/>
      <c r="Q117" s="68"/>
    </row>
    <row r="118" spans="1:17" s="1" customFormat="1" ht="12.75">
      <c r="A118" s="59" t="s">
        <v>70</v>
      </c>
      <c r="B118" s="18"/>
      <c r="C118" s="19" t="e">
        <f>+B118/$B$128</f>
        <v>#REF!</v>
      </c>
      <c r="D118" s="18">
        <v>873</v>
      </c>
      <c r="E118" s="18">
        <f>+'[2]revised mtfp (In year)'!$D$90/1000</f>
        <v>823.5035135141843</v>
      </c>
      <c r="F118" s="19">
        <f aca="true" t="shared" si="55" ref="F118:F123">+E118/$E$128</f>
        <v>0.03197060784454015</v>
      </c>
      <c r="G118" s="18">
        <v>1583</v>
      </c>
      <c r="H118" s="18">
        <f>+'[2]revised mtfp (In year)'!$E$90/1000</f>
        <v>2106.5155796716745</v>
      </c>
      <c r="I118" s="19">
        <f aca="true" t="shared" si="56" ref="I118:I123">+H118/$H$128</f>
        <v>0.08596202334937729</v>
      </c>
      <c r="J118" s="18">
        <v>2804</v>
      </c>
      <c r="K118" s="18">
        <f>+SUM('[2]revised mtfp (In year)'!$F$90/1000)</f>
        <v>3442.065925186324</v>
      </c>
      <c r="L118" s="19">
        <f t="shared" si="53"/>
        <v>0.14503766524677142</v>
      </c>
      <c r="M118" s="18">
        <v>4132</v>
      </c>
      <c r="N118" s="18">
        <f>+'[2]revised mtfp (In year)'!$G$90/1000</f>
        <v>4557.349082784032</v>
      </c>
      <c r="O118" s="68">
        <f t="shared" si="54"/>
        <v>0.18996537410140532</v>
      </c>
      <c r="P118" s="18">
        <f>+'[2]revised mtfp (In year)'!$H$89/1000</f>
        <v>0</v>
      </c>
      <c r="Q118" s="68">
        <f t="shared" si="54"/>
        <v>0</v>
      </c>
    </row>
    <row r="119" spans="1:17" s="1" customFormat="1" ht="12.75">
      <c r="A119" s="59" t="s">
        <v>71</v>
      </c>
      <c r="B119" s="18">
        <v>558</v>
      </c>
      <c r="C119" s="19" t="e">
        <f>+B119/$B$128</f>
        <v>#REF!</v>
      </c>
      <c r="D119" s="18">
        <v>1768</v>
      </c>
      <c r="E119" s="18">
        <f>+SUM('[2]revised mtfp (In year)'!$D$79:$D$88)/1000</f>
        <v>2391.2284000000004</v>
      </c>
      <c r="F119" s="19">
        <f t="shared" si="55"/>
        <v>0.09283387889493251</v>
      </c>
      <c r="G119" s="18">
        <v>3235</v>
      </c>
      <c r="H119" s="18">
        <f>+SUM('[2]revised mtfp (In year)'!$E$79:$E$88)/1000</f>
        <v>2152.1284</v>
      </c>
      <c r="I119" s="19">
        <f t="shared" si="56"/>
        <v>0.08782337693438406</v>
      </c>
      <c r="J119" s="18">
        <v>3018</v>
      </c>
      <c r="K119" s="18">
        <f>+SUM('[2]revised mtfp (In year)'!$F$79:$F$88)/1000</f>
        <v>2230.4744</v>
      </c>
      <c r="L119" s="19">
        <f t="shared" si="53"/>
        <v>0.09398506780522563</v>
      </c>
      <c r="M119" s="18">
        <v>3090</v>
      </c>
      <c r="N119" s="18">
        <f>+SUM('[2]revised mtfp (In year)'!$G$79:$G$88)/1000</f>
        <v>2664.4452</v>
      </c>
      <c r="O119" s="68">
        <f t="shared" si="54"/>
        <v>0.11106288326754445</v>
      </c>
      <c r="P119" s="18">
        <f>+SUM('[2]revised mtfp (In year)'!$H$78:$H$87)/1000</f>
        <v>2634.4452</v>
      </c>
      <c r="Q119" s="68">
        <f t="shared" si="54"/>
        <v>0.1098123841024551</v>
      </c>
    </row>
    <row r="120" spans="1:17" s="1" customFormat="1" ht="12.75">
      <c r="A120" s="59" t="s">
        <v>113</v>
      </c>
      <c r="B120" s="18"/>
      <c r="C120" s="19"/>
      <c r="D120" s="18"/>
      <c r="E120" s="18">
        <f>+'[2]revised mtfp (In year)'!$D$73/1000</f>
        <v>-1017</v>
      </c>
      <c r="F120" s="19">
        <f t="shared" si="55"/>
        <v>-0.03948265871890211</v>
      </c>
      <c r="G120" s="18"/>
      <c r="H120" s="18">
        <f>+'[2]revised mtfp (In year)'!$E$73/1000</f>
        <v>-1390</v>
      </c>
      <c r="I120" s="19">
        <f t="shared" si="56"/>
        <v>-0.056722681573643026</v>
      </c>
      <c r="J120" s="18"/>
      <c r="K120" s="18">
        <f>+'[2]revised mtfp (In year)'!$F$73/1000</f>
        <v>-1841</v>
      </c>
      <c r="L120" s="19">
        <f t="shared" si="53"/>
        <v>-0.07757386044395774</v>
      </c>
      <c r="M120" s="18"/>
      <c r="N120" s="18">
        <f>+'[2]revised mtfp (In year)'!$G$73/1000</f>
        <v>-2292</v>
      </c>
      <c r="O120" s="68">
        <f t="shared" si="54"/>
        <v>-0.09553813621282654</v>
      </c>
      <c r="P120" s="18">
        <f>+'[2]revised mtfp (In year)'!$H$67/1000</f>
        <v>0</v>
      </c>
      <c r="Q120" s="68">
        <f t="shared" si="54"/>
        <v>0</v>
      </c>
    </row>
    <row r="121" spans="1:17" s="1" customFormat="1" ht="12.75">
      <c r="A121" s="59" t="s">
        <v>73</v>
      </c>
      <c r="B121" s="18"/>
      <c r="C121" s="19"/>
      <c r="D121" s="18"/>
      <c r="E121" s="18">
        <f>+'[2]revised mtfp (In year)'!$D$64/1000</f>
        <v>-620.8284435239268</v>
      </c>
      <c r="F121" s="19">
        <f t="shared" si="55"/>
        <v>-0.02410221982167394</v>
      </c>
      <c r="G121" s="18"/>
      <c r="H121" s="18">
        <f>+'[2]revised mtfp (In year)'!$E$64/1000</f>
        <v>-324.4449445856041</v>
      </c>
      <c r="I121" s="19">
        <f t="shared" si="56"/>
        <v>-0.013239846963962213</v>
      </c>
      <c r="J121" s="18"/>
      <c r="K121" s="18">
        <f>+'[2]revised mtfp (In year)'!$F$64/1000</f>
        <v>-335.84918438778806</v>
      </c>
      <c r="L121" s="19">
        <f t="shared" si="53"/>
        <v>-0.014151612036890441</v>
      </c>
      <c r="M121" s="18"/>
      <c r="N121" s="18"/>
      <c r="O121" s="68">
        <f t="shared" si="54"/>
        <v>0</v>
      </c>
      <c r="P121" s="18"/>
      <c r="Q121" s="68">
        <f t="shared" si="54"/>
        <v>0</v>
      </c>
    </row>
    <row r="122" spans="1:17" s="1" customFormat="1" ht="12.75">
      <c r="A122" s="59" t="s">
        <v>72</v>
      </c>
      <c r="B122" s="18">
        <v>-406</v>
      </c>
      <c r="C122" s="19" t="e">
        <f>+B122/$B$128</f>
        <v>#REF!</v>
      </c>
      <c r="D122" s="18">
        <v>-246</v>
      </c>
      <c r="E122" s="18">
        <f>+'[2]revised mtfp (In year)'!$D$69/1000</f>
        <v>-260</v>
      </c>
      <c r="F122" s="19">
        <f t="shared" si="55"/>
        <v>-0.010093895051046754</v>
      </c>
      <c r="G122" s="18">
        <v>-625</v>
      </c>
      <c r="H122" s="18">
        <f>+'[2]revised mtfp (In year)'!$E$69/1000</f>
        <v>-345</v>
      </c>
      <c r="I122" s="19">
        <f t="shared" si="56"/>
        <v>-0.01407865118194737</v>
      </c>
      <c r="J122" s="18">
        <v>-903</v>
      </c>
      <c r="K122" s="18">
        <f>+'[2]revised mtfp (In year)'!$F$69/1000</f>
        <v>-615</v>
      </c>
      <c r="L122" s="19">
        <f t="shared" si="53"/>
        <v>-0.025914135889752315</v>
      </c>
      <c r="M122" s="18">
        <v>-903</v>
      </c>
      <c r="N122" s="18">
        <f>+'[2]revised mtfp (In year)'!$G$69/1000</f>
        <v>-615</v>
      </c>
      <c r="O122" s="68">
        <f t="shared" si="54"/>
        <v>-0.02563523288433173</v>
      </c>
      <c r="P122" s="18"/>
      <c r="Q122" s="68">
        <f t="shared" si="54"/>
        <v>0</v>
      </c>
    </row>
    <row r="123" spans="1:17" s="1" customFormat="1" ht="12.75">
      <c r="A123" s="59" t="s">
        <v>85</v>
      </c>
      <c r="B123" s="18"/>
      <c r="C123" s="18"/>
      <c r="D123" s="18"/>
      <c r="E123" s="18">
        <f>+SUM('[2]revised mtfp (In year)'!$D$65:$D$76)/1000+0.6-E120-E122</f>
        <v>2094.839</v>
      </c>
      <c r="F123" s="19">
        <f t="shared" si="55"/>
        <v>0.08132725005707589</v>
      </c>
      <c r="G123" s="18"/>
      <c r="H123" s="18">
        <f>(+SUM('[2]revised mtfp (In year)'!$E$65:$E$76)/1000)+0.4-H120-H122</f>
        <v>960.4</v>
      </c>
      <c r="I123" s="19">
        <f t="shared" si="56"/>
        <v>0.03919170027577465</v>
      </c>
      <c r="J123" s="18"/>
      <c r="K123" s="18">
        <f>+(SUM('[2]revised mtfp (In year)'!$F$65:$F$76)/1000)+1-K122-K120</f>
        <v>1135.707</v>
      </c>
      <c r="L123" s="19">
        <f t="shared" si="53"/>
        <v>0.047855065900720216</v>
      </c>
      <c r="M123" s="18">
        <v>3105</v>
      </c>
      <c r="N123" s="18">
        <f>+(SUM('[2]revised mtfp (In year)'!$G$65:$G$76)/1000)+1-N122-N120</f>
        <v>1959.542</v>
      </c>
      <c r="O123" s="75"/>
      <c r="P123" s="18">
        <f>+(SUM('[2]revised mtfp (In year)'!$H$64:$H$75)/1000-P120)</f>
        <v>-1833.167</v>
      </c>
      <c r="Q123" s="75"/>
    </row>
    <row r="124" spans="1:17" s="1" customFormat="1" ht="12.75">
      <c r="A124" s="46" t="s">
        <v>114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75"/>
      <c r="P124" s="18"/>
      <c r="Q124" s="75"/>
    </row>
    <row r="125" spans="1:17" s="1" customFormat="1" ht="12.75">
      <c r="A125" s="59" t="s">
        <v>115</v>
      </c>
      <c r="B125" s="18"/>
      <c r="C125" s="18"/>
      <c r="D125" s="18"/>
      <c r="E125" s="18">
        <f>+'[2]revised below the line'!$F$66/1000</f>
        <v>506.21725433333336</v>
      </c>
      <c r="F125" s="19">
        <f>+E125/$E$128</f>
        <v>0.019652707070268113</v>
      </c>
      <c r="G125" s="18"/>
      <c r="H125" s="18">
        <f>+'[2]revised below the line'!$G$66/1000</f>
        <v>1102.5812543333334</v>
      </c>
      <c r="I125" s="19">
        <f>+H125/$H$128</f>
        <v>0.04499378805655941</v>
      </c>
      <c r="J125" s="18"/>
      <c r="K125" s="18">
        <f>+'[2]revised below the line'!$H$66/1000</f>
        <v>1053.5812543333334</v>
      </c>
      <c r="L125" s="19">
        <f t="shared" si="53"/>
        <v>0.044394549261284055</v>
      </c>
      <c r="M125" s="18"/>
      <c r="N125" s="18">
        <f>+'[2]revised below the line'!$I$66/1000</f>
        <v>811.6558117333334</v>
      </c>
      <c r="O125" s="68">
        <f>+N125/$N$128</f>
        <v>0.033832497163748476</v>
      </c>
      <c r="P125" s="18"/>
      <c r="Q125" s="75"/>
    </row>
    <row r="126" spans="1:17" s="1" customFormat="1" ht="15">
      <c r="A126" s="59" t="s">
        <v>116</v>
      </c>
      <c r="B126" s="37"/>
      <c r="C126" s="38"/>
      <c r="D126" s="37"/>
      <c r="E126" s="18">
        <f>+('[2]revised below the line'!$F$64+'[2]revised below the line'!$F$65)/1000</f>
        <v>2421.172936190477</v>
      </c>
      <c r="F126" s="19">
        <f>+E126/$E$128</f>
        <v>0.09399640583977459</v>
      </c>
      <c r="G126" s="18"/>
      <c r="H126" s="18">
        <f>+('[2]revised below the line'!$G$64+'[2]revised below the line'!$G$65)/1000</f>
        <v>2444.956761904762</v>
      </c>
      <c r="I126" s="19">
        <f>+H126/$H$128</f>
        <v>0.09977302436463968</v>
      </c>
      <c r="J126" s="18"/>
      <c r="K126" s="18">
        <f>+('[2]revised below the line'!$H$64+'[2]revised below the line'!$H$65)/1000</f>
        <v>2506.4891783333333</v>
      </c>
      <c r="L126" s="19">
        <f t="shared" si="53"/>
        <v>0.10561544906264003</v>
      </c>
      <c r="M126" s="18"/>
      <c r="N126" s="18">
        <f>+('[2]revised below the line'!$I$64+'[2]revised below the line'!$I$65)/1000</f>
        <v>2115.559333333333</v>
      </c>
      <c r="O126" s="68">
        <f>+N126/$N$128</f>
        <v>0.08818350600101069</v>
      </c>
      <c r="P126" s="38"/>
      <c r="Q126" s="73"/>
    </row>
    <row r="127" spans="1:17" s="1" customFormat="1" ht="15">
      <c r="A127" s="56"/>
      <c r="B127" s="37"/>
      <c r="C127" s="38"/>
      <c r="D127" s="37"/>
      <c r="E127" s="38"/>
      <c r="F127" s="38"/>
      <c r="G127" s="37"/>
      <c r="H127" s="38"/>
      <c r="I127" s="38"/>
      <c r="J127" s="37"/>
      <c r="K127" s="38"/>
      <c r="L127" s="38"/>
      <c r="M127" s="37"/>
      <c r="N127" s="38"/>
      <c r="O127" s="73"/>
      <c r="P127" s="38"/>
      <c r="Q127" s="73"/>
    </row>
    <row r="128" spans="1:17" s="1" customFormat="1" ht="15.75">
      <c r="A128" s="58" t="s">
        <v>65</v>
      </c>
      <c r="B128" s="41" t="e">
        <f>+SUM(B113:B123)</f>
        <v>#REF!</v>
      </c>
      <c r="C128" s="62" t="e">
        <f>+B128/$B$128</f>
        <v>#REF!</v>
      </c>
      <c r="D128" s="41">
        <v>24607.612697000004</v>
      </c>
      <c r="E128" s="41">
        <f>+SUM(E113:E126)</f>
        <v>25758.14377751407</v>
      </c>
      <c r="F128" s="62">
        <f>+E128/$E$128</f>
        <v>1</v>
      </c>
      <c r="G128" s="41">
        <v>24067.722997000004</v>
      </c>
      <c r="H128" s="41">
        <f>+SUM(H113:H126)</f>
        <v>24505.188426174172</v>
      </c>
      <c r="I128" s="62">
        <f>+H128/$H$128</f>
        <v>1</v>
      </c>
      <c r="J128" s="41">
        <v>23714.689347</v>
      </c>
      <c r="K128" s="41">
        <f>+SUM(K113:K126)</f>
        <v>23732.2210015577</v>
      </c>
      <c r="L128" s="62">
        <f>+K128/$K$128</f>
        <v>1</v>
      </c>
      <c r="M128" s="41"/>
      <c r="N128" s="41">
        <f>+SUM(N113:N126)</f>
        <v>23990.4198559432</v>
      </c>
      <c r="O128" s="76">
        <f>+N128/$N$128</f>
        <v>1</v>
      </c>
      <c r="P128" s="41">
        <f>+SUM(P113:P123)</f>
        <v>19628.5421280925</v>
      </c>
      <c r="Q128" s="76">
        <f>+P128/$N$128</f>
        <v>0.8181825181033618</v>
      </c>
    </row>
    <row r="129" spans="1:17" s="1" customFormat="1" ht="15">
      <c r="A129" s="56"/>
      <c r="B129" s="37"/>
      <c r="C129" s="36"/>
      <c r="D129" s="37"/>
      <c r="E129" s="38"/>
      <c r="F129" s="38"/>
      <c r="G129" s="37"/>
      <c r="H129" s="38"/>
      <c r="I129" s="38"/>
      <c r="J129" s="37"/>
      <c r="K129" s="38"/>
      <c r="L129" s="38"/>
      <c r="M129" s="37"/>
      <c r="N129" s="38"/>
      <c r="O129" s="39"/>
      <c r="P129" s="38"/>
      <c r="Q129" s="39"/>
    </row>
    <row r="130" spans="1:17" s="1" customFormat="1" ht="15">
      <c r="A130" s="46" t="s">
        <v>78</v>
      </c>
      <c r="B130" s="37"/>
      <c r="C130" s="36"/>
      <c r="D130" s="37"/>
      <c r="E130" s="38"/>
      <c r="F130" s="38"/>
      <c r="G130" s="37"/>
      <c r="H130" s="38"/>
      <c r="I130" s="38"/>
      <c r="J130" s="37"/>
      <c r="K130" s="38"/>
      <c r="L130" s="38"/>
      <c r="M130" s="37"/>
      <c r="N130" s="38"/>
      <c r="O130" s="39"/>
      <c r="P130" s="38"/>
      <c r="Q130" s="39"/>
    </row>
    <row r="131" spans="1:17" s="1" customFormat="1" ht="16.5" customHeight="1">
      <c r="A131" s="59" t="s">
        <v>80</v>
      </c>
      <c r="B131" s="18">
        <v>1256</v>
      </c>
      <c r="C131" s="18"/>
      <c r="D131" s="18"/>
      <c r="E131" s="18">
        <f>+SUM('[2]revised mtfp (In year)'!$D$98:$D$99)/1000</f>
        <v>-1622.434</v>
      </c>
      <c r="F131" s="18"/>
      <c r="G131" s="18"/>
      <c r="H131" s="18">
        <f>+SUM('[2]revised mtfp (In year)'!$E$98:$E$99)/1000</f>
        <v>-136.583</v>
      </c>
      <c r="I131" s="18"/>
      <c r="J131" s="18"/>
      <c r="K131" s="18">
        <f>+SUM('[2]revised mtfp (In year)'!$F$98:$F$99)/1000</f>
        <v>0</v>
      </c>
      <c r="L131" s="18"/>
      <c r="M131" s="18"/>
      <c r="N131" s="18">
        <f>+SUM('[2]revised mtfp (In year)'!$G$98)/1000</f>
        <v>0</v>
      </c>
      <c r="O131" s="75"/>
      <c r="P131" s="18">
        <f>+SUM('[2]revised mtfp (In year)'!$H$97:$H$98)/1000</f>
        <v>0</v>
      </c>
      <c r="Q131" s="18"/>
    </row>
    <row r="132" spans="1:17" s="1" customFormat="1" ht="14.25" customHeight="1">
      <c r="A132" s="59" t="s">
        <v>79</v>
      </c>
      <c r="B132" s="15">
        <f>+B131</f>
        <v>1256</v>
      </c>
      <c r="C132" s="36"/>
      <c r="D132" s="40">
        <v>0</v>
      </c>
      <c r="E132" s="15">
        <f>+E131</f>
        <v>-1622.434</v>
      </c>
      <c r="F132" s="38"/>
      <c r="G132" s="40">
        <v>0</v>
      </c>
      <c r="H132" s="15">
        <f>+H131</f>
        <v>-136.583</v>
      </c>
      <c r="I132" s="38"/>
      <c r="J132" s="40">
        <v>0</v>
      </c>
      <c r="K132" s="15">
        <f>+K131</f>
        <v>0</v>
      </c>
      <c r="L132" s="38"/>
      <c r="M132" s="40">
        <v>0</v>
      </c>
      <c r="N132" s="15">
        <f>+N131</f>
        <v>0</v>
      </c>
      <c r="O132" s="39"/>
      <c r="P132" s="15">
        <f>+P131</f>
        <v>0</v>
      </c>
      <c r="Q132" s="39"/>
    </row>
    <row r="133" spans="1:17" s="1" customFormat="1" ht="15">
      <c r="A133" s="56"/>
      <c r="B133" s="37"/>
      <c r="C133" s="36"/>
      <c r="D133" s="37"/>
      <c r="E133" s="38"/>
      <c r="F133" s="38"/>
      <c r="G133" s="37"/>
      <c r="H133" s="38"/>
      <c r="I133" s="38"/>
      <c r="J133" s="37"/>
      <c r="K133" s="38"/>
      <c r="L133" s="38"/>
      <c r="M133" s="37"/>
      <c r="N133" s="38"/>
      <c r="O133" s="39"/>
      <c r="P133" s="38"/>
      <c r="Q133" s="39"/>
    </row>
    <row r="134" spans="1:17" s="1" customFormat="1" ht="15.75">
      <c r="A134" s="58" t="s">
        <v>66</v>
      </c>
      <c r="B134" s="41" t="e">
        <f>+B128+B132</f>
        <v>#REF!</v>
      </c>
      <c r="C134" s="41"/>
      <c r="D134" s="41">
        <v>24607.612697000004</v>
      </c>
      <c r="E134" s="41">
        <f>+E128+E132</f>
        <v>24135.70977751407</v>
      </c>
      <c r="F134" s="41"/>
      <c r="G134" s="41">
        <v>24067.722997000004</v>
      </c>
      <c r="H134" s="41">
        <f>+H128+H132-1</f>
        <v>24367.605426174174</v>
      </c>
      <c r="I134" s="41"/>
      <c r="J134" s="41">
        <v>23714.689347</v>
      </c>
      <c r="K134" s="41">
        <f>+K128+K132</f>
        <v>23732.2210015577</v>
      </c>
      <c r="L134" s="41"/>
      <c r="M134" s="41">
        <v>23620.552097</v>
      </c>
      <c r="N134" s="41">
        <f>+N128+N132</f>
        <v>23990.4198559432</v>
      </c>
      <c r="O134" s="39"/>
      <c r="P134" s="41">
        <f>+P128+P132</f>
        <v>19628.5421280925</v>
      </c>
      <c r="Q134" s="39"/>
    </row>
    <row r="135" spans="1:17" s="1" customFormat="1" ht="15">
      <c r="A135" s="56"/>
      <c r="B135" s="37"/>
      <c r="C135" s="36"/>
      <c r="D135" s="37"/>
      <c r="E135" s="38"/>
      <c r="F135" s="38"/>
      <c r="G135" s="37"/>
      <c r="H135" s="38"/>
      <c r="I135" s="38"/>
      <c r="J135" s="37"/>
      <c r="K135" s="38"/>
      <c r="L135" s="38"/>
      <c r="M135" s="37"/>
      <c r="N135" s="38"/>
      <c r="O135" s="39"/>
      <c r="P135" s="38"/>
      <c r="Q135" s="39"/>
    </row>
    <row r="136" spans="1:17" s="1" customFormat="1" ht="15">
      <c r="A136" s="56"/>
      <c r="B136" s="37"/>
      <c r="C136" s="36"/>
      <c r="D136" s="37"/>
      <c r="E136" s="38"/>
      <c r="F136" s="38"/>
      <c r="G136" s="37"/>
      <c r="H136" s="38"/>
      <c r="I136" s="38"/>
      <c r="J136" s="37"/>
      <c r="K136" s="38"/>
      <c r="L136" s="38"/>
      <c r="M136" s="37"/>
      <c r="N136" s="38"/>
      <c r="O136" s="39"/>
      <c r="P136" s="38"/>
      <c r="Q136" s="39"/>
    </row>
    <row r="137" spans="1:17" s="1" customFormat="1" ht="15.75">
      <c r="A137" s="58" t="s">
        <v>67</v>
      </c>
      <c r="B137" s="41">
        <v>29142</v>
      </c>
      <c r="C137" s="62">
        <f>+B137/B137</f>
        <v>1</v>
      </c>
      <c r="D137" s="41">
        <v>25118.940623778028</v>
      </c>
      <c r="E137" s="41">
        <f>SUM(E138:E139)</f>
        <v>24135.568870478535</v>
      </c>
      <c r="F137" s="62">
        <f>+E137/E137</f>
        <v>1</v>
      </c>
      <c r="G137" s="41">
        <v>24563.823767335816</v>
      </c>
      <c r="H137" s="41">
        <f>SUM(H138:H139)</f>
        <v>24368.371275430036</v>
      </c>
      <c r="I137" s="62">
        <f>+H137/H137</f>
        <v>1</v>
      </c>
      <c r="J137" s="41">
        <v>23941.153467345724</v>
      </c>
      <c r="K137" s="41">
        <f>SUM(K138:K139)</f>
        <v>23731.886075761406</v>
      </c>
      <c r="L137" s="62">
        <f>+K137/K137</f>
        <v>1</v>
      </c>
      <c r="M137" s="41">
        <v>23566.720905792175</v>
      </c>
      <c r="N137" s="41">
        <f>SUM(N138:N139)-1</f>
        <v>23989.571621324416</v>
      </c>
      <c r="O137" s="76">
        <f>+N137/N137</f>
        <v>1</v>
      </c>
      <c r="P137" s="41">
        <f>SUM(P138:P139)</f>
        <v>10021.774</v>
      </c>
      <c r="Q137" s="76">
        <f>+P137/P137</f>
        <v>1</v>
      </c>
    </row>
    <row r="138" spans="1:17" s="1" customFormat="1" ht="12.75">
      <c r="A138" s="59" t="s">
        <v>68</v>
      </c>
      <c r="B138" s="18">
        <v>16767</v>
      </c>
      <c r="C138" s="19">
        <f>+B138/$B$137</f>
        <v>0.5753551575046325</v>
      </c>
      <c r="D138" s="18"/>
      <c r="E138" s="18">
        <f>+(('[2]revised mtfp (In year)'!$D$103)/1000)*-1</f>
        <v>11719</v>
      </c>
      <c r="F138" s="19">
        <f>+E138/$E$137</f>
        <v>0.4855489449156558</v>
      </c>
      <c r="G138" s="18"/>
      <c r="H138" s="18">
        <f>+(('[2]revised mtfp (In year)'!$E$103)/1000)*-1</f>
        <v>11523</v>
      </c>
      <c r="I138" s="19">
        <f>+H138/$H$137</f>
        <v>0.47286705663493916</v>
      </c>
      <c r="J138" s="18"/>
      <c r="K138" s="18">
        <f>+(('[2]revised mtfp (In year)'!$F$103)/1000)*-1</f>
        <v>10435</v>
      </c>
      <c r="L138" s="19">
        <f>+K138/$K$137</f>
        <v>0.4397037794083211</v>
      </c>
      <c r="M138" s="18"/>
      <c r="N138" s="18">
        <f>+(('[2]revised mtfp (In year)'!$G$103/1000)*-1)</f>
        <v>10226.3</v>
      </c>
      <c r="O138" s="68">
        <f>+N138/$N$137</f>
        <v>0.426281059179473</v>
      </c>
      <c r="P138" s="18">
        <f>+(('[2]revised mtfp (In year)'!$H$102/1000)*-1)</f>
        <v>0</v>
      </c>
      <c r="Q138" s="68">
        <f>+P138/$N$137</f>
        <v>0</v>
      </c>
    </row>
    <row r="139" spans="1:17" s="1" customFormat="1" ht="12.75">
      <c r="A139" s="59" t="s">
        <v>32</v>
      </c>
      <c r="B139" s="18">
        <v>12275</v>
      </c>
      <c r="C139" s="19">
        <f>+B139/$B$137</f>
        <v>0.4212133690206575</v>
      </c>
      <c r="D139" s="18"/>
      <c r="E139" s="18">
        <f>+(('[2]revised mtfp (In year)'!$D$104/1000)*-1)</f>
        <v>12416.568870478535</v>
      </c>
      <c r="F139" s="19">
        <f>+E139/$E$137</f>
        <v>0.5144510550843442</v>
      </c>
      <c r="G139" s="18"/>
      <c r="H139" s="18">
        <f>+(('[2]revised mtfp (In year)'!$E$104)/1000)*-1</f>
        <v>12845.371275430038</v>
      </c>
      <c r="I139" s="19">
        <f>+H139/$H$137</f>
        <v>0.5271329433650609</v>
      </c>
      <c r="J139" s="18"/>
      <c r="K139" s="18">
        <f>+(('[2]revised mtfp (In year)'!$F$104/1000)*-1)</f>
        <v>13296.886075761406</v>
      </c>
      <c r="L139" s="19">
        <f>+K139/$K$137</f>
        <v>0.5602962205916789</v>
      </c>
      <c r="M139" s="18"/>
      <c r="N139" s="18">
        <f>+(('[2]revised mtfp (In year)'!$G$104/1000)*-1)</f>
        <v>13764.271621324417</v>
      </c>
      <c r="O139" s="68">
        <f>+N139/$N$137</f>
        <v>0.573760625599888</v>
      </c>
      <c r="P139" s="18">
        <f>+(('[2]revised mtfp (In year)'!$H$103/1000)*-1)</f>
        <v>10021.774</v>
      </c>
      <c r="Q139" s="68">
        <f>+P139/$N$137</f>
        <v>0.41775543799588355</v>
      </c>
    </row>
    <row r="140" spans="1:17" s="1" customFormat="1" ht="12.75">
      <c r="A140" s="5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39"/>
      <c r="P140" s="18"/>
      <c r="Q140" s="39"/>
    </row>
    <row r="141" spans="1:17" s="1" customFormat="1" ht="12.75">
      <c r="A141" s="60" t="s">
        <v>76</v>
      </c>
      <c r="B141" s="28" t="e">
        <f>+B134-B137</f>
        <v>#REF!</v>
      </c>
      <c r="C141" s="28"/>
      <c r="D141" s="28"/>
      <c r="E141" s="28">
        <f>+E134-E137</f>
        <v>0.14090703553301864</v>
      </c>
      <c r="F141" s="28"/>
      <c r="G141" s="28"/>
      <c r="H141" s="28">
        <v>0</v>
      </c>
      <c r="I141" s="28"/>
      <c r="J141" s="28"/>
      <c r="K141" s="28">
        <f>+K134-K137</f>
        <v>0.33492579629455577</v>
      </c>
      <c r="L141" s="28"/>
      <c r="M141" s="28"/>
      <c r="N141" s="65">
        <v>0</v>
      </c>
      <c r="O141" s="64"/>
      <c r="P141" s="65">
        <f>+P134-P137</f>
        <v>9606.7681280925</v>
      </c>
      <c r="Q141" s="64"/>
    </row>
    <row r="144" spans="5:8" ht="12.75">
      <c r="E144" s="77"/>
      <c r="H144" s="77"/>
    </row>
  </sheetData>
  <mergeCells count="13">
    <mergeCell ref="P3:Q3"/>
    <mergeCell ref="P4:Q4"/>
    <mergeCell ref="K4:L4"/>
    <mergeCell ref="A1:O1"/>
    <mergeCell ref="B3:C3"/>
    <mergeCell ref="B4:C4"/>
    <mergeCell ref="E3:F3"/>
    <mergeCell ref="E4:F4"/>
    <mergeCell ref="N3:O3"/>
    <mergeCell ref="N4:O4"/>
    <mergeCell ref="H3:I3"/>
    <mergeCell ref="H4:I4"/>
    <mergeCell ref="K3:L3"/>
  </mergeCells>
  <printOptions/>
  <pageMargins left="0.75" right="0.75" top="0.67" bottom="0.52" header="0.41" footer="0.5"/>
  <pageSetup fitToHeight="8" horizontalDpi="600" verticalDpi="600" orientation="landscape" paperSize="9" scale="80" r:id="rId1"/>
  <headerFooter alignWithMargins="0">
    <oddHeader>&amp;R&amp;16Appendix 1</oddHeader>
    <oddFooter>&amp;R&amp;16&amp;P</oddFooter>
  </headerFooter>
  <rowBreaks count="3" manualBreakCount="3">
    <brk id="28" max="16" man="1"/>
    <brk id="71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1 - Summary of proposed budget by Service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2011-11-29T14:20:39Z</cp:lastPrinted>
  <dcterms:created xsi:type="dcterms:W3CDTF">2010-11-03T08:56:44Z</dcterms:created>
  <dcterms:modified xsi:type="dcterms:W3CDTF">2011-11-29T14:20:56Z</dcterms:modified>
  <cp:category/>
  <cp:version/>
  <cp:contentType/>
  <cp:contentStatus/>
</cp:coreProperties>
</file>